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\Desktop\New folder (2)\"/>
    </mc:Choice>
  </mc:AlternateContent>
  <bookViews>
    <workbookView xWindow="11604" yWindow="-12" windowWidth="11448" windowHeight="9672" tabRatio="804" activeTab="1"/>
  </bookViews>
  <sheets>
    <sheet name="Prediction Sheet" sheetId="28" r:id="rId1"/>
    <sheet name="Copyright" sheetId="29" r:id="rId2"/>
    <sheet name="Copyright-2" sheetId="30" state="hidden" r:id="rId3"/>
    <sheet name="Tournament" sheetId="1" state="hidden" r:id="rId4"/>
    <sheet name="Dummy Table" sheetId="2" state="hidden" r:id="rId5"/>
    <sheet name="Language" sheetId="24" state="hidden" r:id="rId6"/>
    <sheet name="Countries and Timezone" sheetId="23" state="hidden" r:id="rId7"/>
  </sheets>
  <definedNames>
    <definedName name="Bonu1">#REF!</definedName>
    <definedName name="Bonu2">#REF!</definedName>
    <definedName name="Bonu3">#REF!</definedName>
    <definedName name="Bonu4">#REF!</definedName>
    <definedName name="Bonu5">#REF!</definedName>
    <definedName name="Bonu6">#REF!</definedName>
    <definedName name="Bonu7">#REF!</definedName>
    <definedName name="Bonu8">#REF!</definedName>
    <definedName name="Cities">'Countries and Timezone'!$J$2:$J$144</definedName>
    <definedName name="Countries">Language!$C$1:$C$1</definedName>
    <definedName name="Country">#REF!</definedName>
    <definedName name="Fina1">#REF!</definedName>
    <definedName name="Fina2">#REF!</definedName>
    <definedName name="Fina4">#REF!</definedName>
    <definedName name="GroupA">'Countries and Timezone'!$AE$6</definedName>
    <definedName name="GroupB">'Countries and Timezone'!$AE$12</definedName>
    <definedName name="GroupC">'Countries and Timezone'!$AE$18</definedName>
    <definedName name="GroupD">'Countries and Timezone'!$AE$24</definedName>
    <definedName name="GroupE">'Countries and Timezone'!$AE$30</definedName>
    <definedName name="GroupF">'Countries and Timezone'!$AE$36</definedName>
    <definedName name="GroupG">'Countries and Timezone'!$AE$42</definedName>
    <definedName name="GroupH">'Countries and Timezone'!$AE$48</definedName>
    <definedName name="KOGameRule">'Prediction Sheet'!$A$6</definedName>
    <definedName name="KOMatchRule">#REF!</definedName>
    <definedName name="Location">'Countries and Timezone'!$V$2:$V$13</definedName>
    <definedName name="Pena1">#REF!</definedName>
    <definedName name="Pena2">#REF!</definedName>
    <definedName name="Pena4">#REF!</definedName>
    <definedName name="Pool1">#REF!</definedName>
    <definedName name="Pool2">#REF!</definedName>
    <definedName name="Pool4">#REF!</definedName>
    <definedName name="PoolTeam">'Dummy Table'!$B$50:$B$75</definedName>
    <definedName name="_xlnm.Print_Area" localSheetId="0">'Prediction Sheet'!$B$2:$AD$78</definedName>
    <definedName name="_xlnm.Print_Area" localSheetId="3">Tournament!$B$7:$AS$101</definedName>
    <definedName name="Qual3">Tournament!$AD$44:$AD$47</definedName>
    <definedName name="QualifiedCountries">'Dummy Table'!$DW$18:$DW$33</definedName>
    <definedName name="Quar1">#REF!</definedName>
    <definedName name="Quar2">#REF!</definedName>
    <definedName name="Quar4">#REF!</definedName>
    <definedName name="Round1">#REF!</definedName>
    <definedName name="Round2">#REF!</definedName>
    <definedName name="Round4">#REF!</definedName>
    <definedName name="Semi1">#REF!</definedName>
    <definedName name="Semi2">#REF!</definedName>
    <definedName name="Semi4">#REF!</definedName>
    <definedName name="Team">'Countries and Timezone'!$C$7:$C$38</definedName>
    <definedName name="Venues">'Dummy Table'!$C$50:$C$59</definedName>
  </definedNames>
  <calcPr calcId="152511"/>
</workbook>
</file>

<file path=xl/calcChain.xml><?xml version="1.0" encoding="utf-8"?>
<calcChain xmlns="http://schemas.openxmlformats.org/spreadsheetml/2006/main">
  <c r="AJ76" i="1" l="1"/>
  <c r="AJ75" i="1"/>
  <c r="AI76" i="1"/>
  <c r="AI75" i="1"/>
  <c r="Z88" i="1"/>
  <c r="Z87" i="1"/>
  <c r="Y88" i="1"/>
  <c r="Y87" i="1"/>
  <c r="Z64" i="1"/>
  <c r="Z63" i="1"/>
  <c r="Y64" i="1"/>
  <c r="Y63" i="1"/>
  <c r="P94" i="1"/>
  <c r="P93" i="1"/>
  <c r="O94" i="1"/>
  <c r="O93" i="1"/>
  <c r="P82" i="1"/>
  <c r="P81" i="1"/>
  <c r="O82" i="1"/>
  <c r="O81" i="1"/>
  <c r="P70" i="1"/>
  <c r="P69" i="1"/>
  <c r="O70" i="1"/>
  <c r="O69" i="1"/>
  <c r="P58" i="1"/>
  <c r="P57" i="1"/>
  <c r="O58" i="1"/>
  <c r="O57" i="1"/>
  <c r="J97" i="1"/>
  <c r="J96" i="1"/>
  <c r="I97" i="1"/>
  <c r="I96" i="1"/>
  <c r="J91" i="1"/>
  <c r="J90" i="1"/>
  <c r="I91" i="1"/>
  <c r="I90" i="1"/>
  <c r="J85" i="1"/>
  <c r="J84" i="1"/>
  <c r="I85" i="1"/>
  <c r="I84" i="1"/>
  <c r="J79" i="1"/>
  <c r="J78" i="1"/>
  <c r="I79" i="1"/>
  <c r="I78" i="1"/>
  <c r="J73" i="1"/>
  <c r="J72" i="1"/>
  <c r="I73" i="1"/>
  <c r="I72" i="1"/>
  <c r="J67" i="1"/>
  <c r="J66" i="1"/>
  <c r="I67" i="1"/>
  <c r="I66" i="1"/>
  <c r="A6" i="28"/>
  <c r="J61" i="1"/>
  <c r="J60" i="1"/>
  <c r="I61" i="1"/>
  <c r="I60" i="1"/>
  <c r="J55" i="1"/>
  <c r="J54" i="1"/>
  <c r="I55" i="1"/>
  <c r="I54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HZ38" i="2" l="1"/>
  <c r="HY38" i="2"/>
  <c r="HZ37" i="2"/>
  <c r="HY37" i="2"/>
  <c r="HZ36" i="2"/>
  <c r="HY36" i="2"/>
  <c r="HZ35" i="2"/>
  <c r="HY35" i="2"/>
  <c r="HZ34" i="2"/>
  <c r="HY34" i="2"/>
  <c r="HZ33" i="2"/>
  <c r="HY33" i="2"/>
  <c r="HZ32" i="2"/>
  <c r="HY32" i="2"/>
  <c r="HZ31" i="2"/>
  <c r="HY31" i="2"/>
  <c r="HZ30" i="2"/>
  <c r="HY30" i="2"/>
  <c r="HZ29" i="2"/>
  <c r="HY29" i="2"/>
  <c r="HZ28" i="2"/>
  <c r="HY28" i="2"/>
  <c r="HZ27" i="2"/>
  <c r="HY27" i="2"/>
  <c r="HZ26" i="2"/>
  <c r="HY26" i="2"/>
  <c r="HZ25" i="2"/>
  <c r="HY25" i="2"/>
  <c r="HZ24" i="2"/>
  <c r="HY24" i="2"/>
  <c r="HZ23" i="2"/>
  <c r="HY23" i="2"/>
  <c r="HZ22" i="2"/>
  <c r="HY22" i="2"/>
  <c r="HZ21" i="2"/>
  <c r="HY21" i="2"/>
  <c r="HZ20" i="2"/>
  <c r="HY20" i="2"/>
  <c r="HZ19" i="2"/>
  <c r="HY19" i="2"/>
  <c r="HZ18" i="2"/>
  <c r="HY18" i="2"/>
  <c r="HZ17" i="2"/>
  <c r="HY17" i="2"/>
  <c r="HZ16" i="2"/>
  <c r="HY16" i="2"/>
  <c r="HZ15" i="2"/>
  <c r="HY15" i="2"/>
  <c r="HZ14" i="2"/>
  <c r="HY14" i="2"/>
  <c r="HZ13" i="2"/>
  <c r="HY13" i="2"/>
  <c r="HZ12" i="2"/>
  <c r="HY12" i="2"/>
  <c r="HZ11" i="2"/>
  <c r="HY11" i="2"/>
  <c r="HZ10" i="2"/>
  <c r="HY10" i="2"/>
  <c r="HZ9" i="2"/>
  <c r="HY9" i="2"/>
  <c r="HZ8" i="2"/>
  <c r="HY8" i="2"/>
  <c r="HZ7" i="2"/>
  <c r="HY7" i="2"/>
  <c r="HZ6" i="2"/>
  <c r="HY6" i="2"/>
  <c r="HZ5" i="2"/>
  <c r="HY5" i="2"/>
  <c r="HZ4" i="2"/>
  <c r="HY4" i="2"/>
  <c r="HZ3" i="2"/>
  <c r="HY3" i="2"/>
  <c r="HA30" i="2"/>
  <c r="DY1" i="2"/>
  <c r="IB19" i="2" l="1"/>
  <c r="IC19" i="2" s="1"/>
  <c r="IB20" i="2"/>
  <c r="IC20" i="2" s="1"/>
  <c r="IB18" i="2"/>
  <c r="IC18" i="2" s="1"/>
  <c r="IB22" i="2"/>
  <c r="IC22" i="2" s="1"/>
  <c r="IB24" i="2"/>
  <c r="IC24" i="2" s="1"/>
  <c r="IB26" i="2"/>
  <c r="IC26" i="2" s="1"/>
  <c r="IB28" i="2"/>
  <c r="IC28" i="2" s="1"/>
  <c r="IB30" i="2"/>
  <c r="IC30" i="2" s="1"/>
  <c r="IB21" i="2"/>
  <c r="IC21" i="2" s="1"/>
  <c r="IB23" i="2"/>
  <c r="IC23" i="2" s="1"/>
  <c r="IB25" i="2"/>
  <c r="IC25" i="2" s="1"/>
  <c r="IB27" i="2"/>
  <c r="IC27" i="2" s="1"/>
  <c r="IB29" i="2"/>
  <c r="IC29" i="2" s="1"/>
  <c r="IB31" i="2"/>
  <c r="IC31" i="2" s="1"/>
  <c r="IB33" i="2"/>
  <c r="IC33" i="2" s="1"/>
  <c r="IB35" i="2"/>
  <c r="IC35" i="2" s="1"/>
  <c r="IB32" i="2"/>
  <c r="IC32" i="2" s="1"/>
  <c r="IB34" i="2"/>
  <c r="IC34" i="2" s="1"/>
  <c r="IB36" i="2"/>
  <c r="IC36" i="2" s="1"/>
  <c r="IB37" i="2"/>
  <c r="IC37" i="2" s="1"/>
  <c r="IB38" i="2"/>
  <c r="IC38" i="2" s="1"/>
  <c r="IB3" i="2"/>
  <c r="IB5" i="2"/>
  <c r="IC5" i="2" s="1"/>
  <c r="IB7" i="2"/>
  <c r="IC7" i="2" s="1"/>
  <c r="IB9" i="2"/>
  <c r="IC9" i="2" s="1"/>
  <c r="IB4" i="2"/>
  <c r="IC4" i="2" s="1"/>
  <c r="IB6" i="2"/>
  <c r="IC6" i="2" s="1"/>
  <c r="IB8" i="2"/>
  <c r="IC8" i="2" s="1"/>
  <c r="IB10" i="2"/>
  <c r="IB12" i="2"/>
  <c r="IC12" i="2" s="1"/>
  <c r="IB14" i="2"/>
  <c r="IC14" i="2" s="1"/>
  <c r="IB16" i="2"/>
  <c r="IB11" i="2"/>
  <c r="IB13" i="2"/>
  <c r="IC13" i="2" s="1"/>
  <c r="IB15" i="2"/>
  <c r="IB17" i="2"/>
  <c r="IC17" i="2" l="1"/>
  <c r="IC16" i="2"/>
  <c r="IC15" i="2"/>
  <c r="IC11" i="2"/>
  <c r="IC10" i="2"/>
  <c r="EQ37" i="2"/>
  <c r="HA40" i="2" s="1"/>
  <c r="EQ31" i="2"/>
  <c r="HA34" i="2" s="1"/>
  <c r="EQ25" i="2"/>
  <c r="HA28" i="2" s="1"/>
  <c r="EQ18" i="2"/>
  <c r="HA21" i="2" s="1"/>
  <c r="EQ11" i="2"/>
  <c r="HA14" i="2" s="1"/>
  <c r="EQ4" i="2"/>
  <c r="HA7" i="2" s="1"/>
  <c r="IC3" i="2"/>
  <c r="HR7" i="2" l="1"/>
  <c r="HS7" i="2"/>
  <c r="HN7" i="2"/>
  <c r="HI7" i="2"/>
  <c r="HK7" i="2"/>
  <c r="HH7" i="2"/>
  <c r="HL7" i="2" s="1"/>
  <c r="HM7" i="2"/>
  <c r="HO7" i="2"/>
  <c r="HP7" i="2"/>
  <c r="HQ7" i="2"/>
  <c r="HJ7" i="2"/>
  <c r="HM14" i="2"/>
  <c r="HP14" i="2"/>
  <c r="HK14" i="2"/>
  <c r="HI14" i="2"/>
  <c r="HH14" i="2"/>
  <c r="HL14" i="2" s="1"/>
  <c r="HR14" i="2"/>
  <c r="HQ14" i="2"/>
  <c r="HS14" i="2"/>
  <c r="HN14" i="2"/>
  <c r="HO14" i="2"/>
  <c r="HJ14" i="2"/>
  <c r="HM21" i="2"/>
  <c r="HI21" i="2"/>
  <c r="HS21" i="2"/>
  <c r="HN21" i="2"/>
  <c r="HO21" i="2"/>
  <c r="HJ21" i="2"/>
  <c r="HP21" i="2"/>
  <c r="HK21" i="2"/>
  <c r="HH21" i="2"/>
  <c r="HL21" i="2" s="1"/>
  <c r="HR21" i="2"/>
  <c r="HQ21" i="2"/>
  <c r="HR28" i="2"/>
  <c r="HK28" i="2"/>
  <c r="HP28" i="2"/>
  <c r="HQ28" i="2"/>
  <c r="HO28" i="2"/>
  <c r="HS28" i="2"/>
  <c r="HI28" i="2"/>
  <c r="HJ28" i="2"/>
  <c r="HH28" i="2"/>
  <c r="HL28" i="2" s="1"/>
  <c r="HM28" i="2"/>
  <c r="HN28" i="2"/>
  <c r="HR34" i="2"/>
  <c r="HK34" i="2"/>
  <c r="HI34" i="2"/>
  <c r="HJ34" i="2"/>
  <c r="HO34" i="2"/>
  <c r="HH34" i="2"/>
  <c r="HL34" i="2" s="1"/>
  <c r="HM34" i="2"/>
  <c r="HN34" i="2"/>
  <c r="HS34" i="2"/>
  <c r="HP34" i="2"/>
  <c r="HQ34" i="2"/>
  <c r="HS40" i="2"/>
  <c r="HP40" i="2"/>
  <c r="HI40" i="2"/>
  <c r="HJ40" i="2"/>
  <c r="HM40" i="2"/>
  <c r="HN40" i="2"/>
  <c r="HQ40" i="2"/>
  <c r="HR40" i="2"/>
  <c r="HK40" i="2"/>
  <c r="HH40" i="2"/>
  <c r="HL40" i="2" s="1"/>
  <c r="HO40" i="2"/>
  <c r="EQ19" i="2"/>
  <c r="HT7" i="2"/>
  <c r="HT14" i="2"/>
  <c r="EQ5" i="2"/>
  <c r="EQ12" i="2"/>
  <c r="HT21" i="2"/>
  <c r="EQ26" i="2"/>
  <c r="HT34" i="2"/>
  <c r="EQ32" i="2"/>
  <c r="HT40" i="2"/>
  <c r="EQ38" i="2"/>
  <c r="HT29" i="2" l="1"/>
  <c r="HT28" i="2"/>
  <c r="D72" i="28" l="1"/>
  <c r="S69" i="28" l="1"/>
  <c r="C51" i="1" l="1"/>
  <c r="AD43" i="1"/>
  <c r="AC42" i="1"/>
  <c r="DC15" i="2"/>
  <c r="DC3" i="2"/>
  <c r="C5" i="1"/>
  <c r="C3" i="1"/>
  <c r="B7" i="1"/>
  <c r="C9" i="1"/>
  <c r="C21" i="23" l="1"/>
  <c r="B27" i="2" s="1"/>
  <c r="DZ27" i="2" s="1"/>
  <c r="V22" i="28"/>
  <c r="C9" i="23"/>
  <c r="B6" i="2" s="1"/>
  <c r="C17" i="23"/>
  <c r="B20" i="2" s="1"/>
  <c r="DZ20" i="2" s="1"/>
  <c r="C23" i="23"/>
  <c r="B31" i="2" s="1"/>
  <c r="DZ31" i="2" s="1"/>
  <c r="V23" i="28"/>
  <c r="V27" i="28"/>
  <c r="V31" i="28"/>
  <c r="V35" i="28"/>
  <c r="V39" i="28"/>
  <c r="V43" i="28"/>
  <c r="C10" i="23"/>
  <c r="B7" i="2" s="1"/>
  <c r="C18" i="23"/>
  <c r="B21" i="2" s="1"/>
  <c r="DZ21" i="2" s="1"/>
  <c r="C24" i="23"/>
  <c r="B32" i="2" s="1"/>
  <c r="DZ32" i="2" s="1"/>
  <c r="Z23" i="28"/>
  <c r="Z27" i="28"/>
  <c r="Z31" i="28"/>
  <c r="Z35" i="28"/>
  <c r="Z39" i="28"/>
  <c r="Z43" i="28"/>
  <c r="C13" i="23"/>
  <c r="B13" i="2" s="1"/>
  <c r="DZ13" i="2" s="1"/>
  <c r="C15" i="23"/>
  <c r="B18" i="2" s="1"/>
  <c r="DZ18" i="2" s="1"/>
  <c r="C29" i="23"/>
  <c r="B39" i="2" s="1"/>
  <c r="DZ39" i="2" s="1"/>
  <c r="V24" i="28"/>
  <c r="V28" i="28"/>
  <c r="V32" i="28"/>
  <c r="V36" i="28"/>
  <c r="V40" i="28"/>
  <c r="V44" i="28"/>
  <c r="C14" i="23"/>
  <c r="B14" i="2" s="1"/>
  <c r="DZ14" i="2" s="1"/>
  <c r="C16" i="23"/>
  <c r="B19" i="2" s="1"/>
  <c r="DZ19" i="2" s="1"/>
  <c r="C30" i="23"/>
  <c r="B40" i="2" s="1"/>
  <c r="DZ40" i="2" s="1"/>
  <c r="Z24" i="28"/>
  <c r="Z28" i="28"/>
  <c r="Z32" i="28"/>
  <c r="Z36" i="28"/>
  <c r="Z40" i="28"/>
  <c r="Z44" i="28"/>
  <c r="C11" i="23"/>
  <c r="B11" i="2" s="1"/>
  <c r="DZ11" i="2" s="1"/>
  <c r="C19" i="23"/>
  <c r="B25" i="2" s="1"/>
  <c r="DZ25" i="2" s="1"/>
  <c r="C27" i="23"/>
  <c r="B37" i="2" s="1"/>
  <c r="DZ37" i="2" s="1"/>
  <c r="V25" i="28"/>
  <c r="V29" i="28"/>
  <c r="V33" i="28"/>
  <c r="V37" i="28"/>
  <c r="V41" i="28"/>
  <c r="V45" i="28"/>
  <c r="C12" i="23"/>
  <c r="B12" i="2" s="1"/>
  <c r="DZ12" i="2" s="1"/>
  <c r="C20" i="23"/>
  <c r="B26" i="2" s="1"/>
  <c r="DZ26" i="2" s="1"/>
  <c r="C28" i="23"/>
  <c r="B38" i="2" s="1"/>
  <c r="DZ38" i="2" s="1"/>
  <c r="Z25" i="28"/>
  <c r="Z29" i="28"/>
  <c r="Z33" i="28"/>
  <c r="Z37" i="28"/>
  <c r="Z41" i="28"/>
  <c r="Z45" i="28"/>
  <c r="C7" i="23"/>
  <c r="B4" i="2" s="1"/>
  <c r="C25" i="23"/>
  <c r="B33" i="2" s="1"/>
  <c r="DZ33" i="2" s="1"/>
  <c r="V26" i="28"/>
  <c r="V30" i="28"/>
  <c r="V34" i="28"/>
  <c r="V38" i="28"/>
  <c r="V42" i="28"/>
  <c r="C8" i="23"/>
  <c r="B5" i="2" s="1"/>
  <c r="C22" i="23"/>
  <c r="B28" i="2" s="1"/>
  <c r="DZ28" i="2" s="1"/>
  <c r="C26" i="23"/>
  <c r="B34" i="2" s="1"/>
  <c r="DZ34" i="2" s="1"/>
  <c r="Z22" i="28"/>
  <c r="Z26" i="28"/>
  <c r="Z30" i="28"/>
  <c r="Z34" i="28"/>
  <c r="Z38" i="28"/>
  <c r="Z42" i="28"/>
  <c r="AC11" i="1"/>
  <c r="AC16" i="1"/>
  <c r="AC21" i="1"/>
  <c r="AC26" i="1"/>
  <c r="AB72" i="1"/>
  <c r="B51" i="2" l="1"/>
  <c r="DZ5" i="2"/>
  <c r="B50" i="2"/>
  <c r="DZ4" i="2"/>
  <c r="B53" i="2"/>
  <c r="DZ7" i="2"/>
  <c r="B52" i="2"/>
  <c r="DZ6" i="2"/>
  <c r="Z14" i="28"/>
  <c r="V10" i="28"/>
  <c r="Z17" i="28"/>
  <c r="V17" i="28"/>
  <c r="Z16" i="28"/>
  <c r="V16" i="28"/>
  <c r="Z19" i="28"/>
  <c r="Z11" i="28"/>
  <c r="V19" i="28"/>
  <c r="V11" i="28"/>
  <c r="Z18" i="28"/>
  <c r="Z10" i="28"/>
  <c r="V14" i="28"/>
  <c r="V18" i="28"/>
  <c r="Z21" i="28"/>
  <c r="Z13" i="28"/>
  <c r="V21" i="28"/>
  <c r="V13" i="28"/>
  <c r="Z20" i="28"/>
  <c r="Z12" i="28"/>
  <c r="V20" i="28"/>
  <c r="V12" i="28"/>
  <c r="Z15" i="28"/>
  <c r="V15" i="28"/>
  <c r="AB88" i="1"/>
  <c r="R51" i="1"/>
  <c r="M51" i="1"/>
  <c r="G51" i="1"/>
  <c r="AC36" i="1"/>
  <c r="AC31" i="1"/>
  <c r="AC9" i="1"/>
  <c r="J11" i="1"/>
  <c r="N11" i="1"/>
  <c r="H11" i="1"/>
  <c r="DA38" i="2" l="1"/>
  <c r="DA36" i="2"/>
  <c r="DA34" i="2"/>
  <c r="DA32" i="2"/>
  <c r="DA30" i="2"/>
  <c r="DA28" i="2"/>
  <c r="DB27" i="2"/>
  <c r="DA26" i="2"/>
  <c r="DA24" i="2"/>
  <c r="DA22" i="2"/>
  <c r="DA20" i="2"/>
  <c r="DA18" i="2"/>
  <c r="DA16" i="2"/>
  <c r="DA14" i="2"/>
  <c r="DA12" i="2"/>
  <c r="DA10" i="2"/>
  <c r="DA8" i="2"/>
  <c r="DA6" i="2"/>
  <c r="DA4" i="2"/>
  <c r="DB13" i="2" l="1"/>
  <c r="DB23" i="2"/>
  <c r="DB31" i="2"/>
  <c r="DB35" i="2"/>
  <c r="DB9" i="2"/>
  <c r="DB17" i="2"/>
  <c r="DB21" i="2"/>
  <c r="DB25" i="2"/>
  <c r="DB29" i="2"/>
  <c r="DB33" i="2"/>
  <c r="DB37" i="2"/>
  <c r="DB4" i="2"/>
  <c r="DB6" i="2"/>
  <c r="DD6" i="2" s="1"/>
  <c r="DB8" i="2"/>
  <c r="DD8" i="2" s="1"/>
  <c r="DB10" i="2"/>
  <c r="DB12" i="2"/>
  <c r="DB14" i="2"/>
  <c r="DD14" i="2" s="1"/>
  <c r="DB16" i="2"/>
  <c r="DD16" i="2" s="1"/>
  <c r="DA3" i="2"/>
  <c r="DA5" i="2"/>
  <c r="DA7" i="2"/>
  <c r="DA9" i="2"/>
  <c r="DA11" i="2"/>
  <c r="DA13" i="2"/>
  <c r="DA15" i="2"/>
  <c r="DA17" i="2"/>
  <c r="DA19" i="2"/>
  <c r="DA21" i="2"/>
  <c r="DA23" i="2"/>
  <c r="DA25" i="2"/>
  <c r="DA27" i="2"/>
  <c r="DA29" i="2"/>
  <c r="DA31" i="2"/>
  <c r="DA33" i="2"/>
  <c r="DA35" i="2"/>
  <c r="DA37" i="2"/>
  <c r="DB7" i="2"/>
  <c r="DB11" i="2"/>
  <c r="DB15" i="2"/>
  <c r="DB19" i="2"/>
  <c r="DB18" i="2"/>
  <c r="DB20" i="2"/>
  <c r="DB22" i="2"/>
  <c r="DB24" i="2"/>
  <c r="DB26" i="2"/>
  <c r="DB28" i="2"/>
  <c r="DB30" i="2"/>
  <c r="DB32" i="2"/>
  <c r="DB34" i="2"/>
  <c r="DD34" i="2" s="1"/>
  <c r="DB36" i="2"/>
  <c r="DB38" i="2"/>
  <c r="DB5" i="2"/>
  <c r="DB3" i="2"/>
  <c r="DD26" i="2" l="1"/>
  <c r="DD18" i="2"/>
  <c r="DD23" i="2"/>
  <c r="DD31" i="2"/>
  <c r="DD15" i="2"/>
  <c r="DD29" i="2"/>
  <c r="DD37" i="2"/>
  <c r="DD21" i="2"/>
  <c r="DD35" i="2"/>
  <c r="DD4" i="2"/>
  <c r="DD13" i="2"/>
  <c r="DD12" i="2"/>
  <c r="DD5" i="2"/>
  <c r="DD10" i="2"/>
  <c r="DD3" i="2"/>
  <c r="DD27" i="2"/>
  <c r="DD11" i="2"/>
  <c r="DD7" i="2"/>
  <c r="DD33" i="2"/>
  <c r="DD17" i="2"/>
  <c r="DD9" i="2"/>
  <c r="DD24" i="2"/>
  <c r="DD28" i="2"/>
  <c r="DD20" i="2"/>
  <c r="DD36" i="2"/>
  <c r="DD38" i="2"/>
  <c r="DD30" i="2"/>
  <c r="DD22" i="2"/>
  <c r="DD25" i="2"/>
  <c r="DD19" i="2"/>
  <c r="DD32" i="2"/>
  <c r="DC31" i="2" l="1"/>
  <c r="IA31" i="2" s="1"/>
  <c r="DC19" i="2"/>
  <c r="IA19" i="2" s="1"/>
  <c r="CZ26" i="2"/>
  <c r="HX26" i="2" s="1"/>
  <c r="DC24" i="2"/>
  <c r="IA24" i="2" s="1"/>
  <c r="DC32" i="2"/>
  <c r="IA32" i="2" s="1"/>
  <c r="CZ38" i="2"/>
  <c r="HX38" i="2" s="1"/>
  <c r="CZ20" i="2"/>
  <c r="HX20" i="2" s="1"/>
  <c r="CZ27" i="2"/>
  <c r="HX27" i="2" s="1"/>
  <c r="CZ31" i="2"/>
  <c r="HX31" i="2" s="1"/>
  <c r="DC29" i="2"/>
  <c r="IA29" i="2" s="1"/>
  <c r="CZ37" i="2"/>
  <c r="HX37" i="2" s="1"/>
  <c r="CZ36" i="2"/>
  <c r="HX36" i="2" s="1"/>
  <c r="CZ35" i="2"/>
  <c r="HX35" i="2" s="1"/>
  <c r="CZ34" i="2"/>
  <c r="HX34" i="2" s="1"/>
  <c r="CZ33" i="2"/>
  <c r="HX33" i="2" s="1"/>
  <c r="CZ32" i="2"/>
  <c r="HX32" i="2" s="1"/>
  <c r="CZ30" i="2"/>
  <c r="HX30" i="2" s="1"/>
  <c r="CZ29" i="2"/>
  <c r="HX29" i="2" s="1"/>
  <c r="CZ28" i="2"/>
  <c r="HX28" i="2" s="1"/>
  <c r="CZ25" i="2"/>
  <c r="HX25" i="2" s="1"/>
  <c r="CZ24" i="2"/>
  <c r="HX24" i="2" s="1"/>
  <c r="CZ23" i="2"/>
  <c r="HX23" i="2" s="1"/>
  <c r="CZ21" i="2"/>
  <c r="HX21" i="2" s="1"/>
  <c r="CZ19" i="2"/>
  <c r="HX19" i="2" s="1"/>
  <c r="CZ18" i="2"/>
  <c r="HX18" i="2" s="1"/>
  <c r="CZ17" i="2"/>
  <c r="HX17" i="2" s="1"/>
  <c r="CZ16" i="2"/>
  <c r="HX16" i="2" s="1"/>
  <c r="CZ15" i="2"/>
  <c r="HX15" i="2" s="1"/>
  <c r="CZ14" i="2"/>
  <c r="HX14" i="2" s="1"/>
  <c r="CZ13" i="2"/>
  <c r="HX13" i="2" s="1"/>
  <c r="CZ12" i="2"/>
  <c r="HX12" i="2" s="1"/>
  <c r="CZ11" i="2"/>
  <c r="HX11" i="2" s="1"/>
  <c r="CZ9" i="2"/>
  <c r="HX9" i="2" s="1"/>
  <c r="CZ8" i="2"/>
  <c r="HX8" i="2" s="1"/>
  <c r="CZ7" i="2"/>
  <c r="HX7" i="2" s="1"/>
  <c r="CZ6" i="2"/>
  <c r="HX6" i="2" s="1"/>
  <c r="CZ5" i="2"/>
  <c r="HX5" i="2" s="1"/>
  <c r="CZ3" i="2"/>
  <c r="DC38" i="2"/>
  <c r="IA38" i="2" s="1"/>
  <c r="DC36" i="2"/>
  <c r="IA36" i="2" s="1"/>
  <c r="DC35" i="2"/>
  <c r="IA35" i="2" s="1"/>
  <c r="DC34" i="2"/>
  <c r="IA34" i="2" s="1"/>
  <c r="DC30" i="2"/>
  <c r="IA30" i="2" s="1"/>
  <c r="DC27" i="2"/>
  <c r="IA27" i="2" s="1"/>
  <c r="DC26" i="2"/>
  <c r="IA26" i="2" s="1"/>
  <c r="DC25" i="2"/>
  <c r="IA25" i="2" s="1"/>
  <c r="DC23" i="2"/>
  <c r="IA23" i="2" s="1"/>
  <c r="DC22" i="2"/>
  <c r="IA22" i="2" s="1"/>
  <c r="DC20" i="2"/>
  <c r="IA20" i="2" s="1"/>
  <c r="DC18" i="2"/>
  <c r="IA18" i="2" s="1"/>
  <c r="DC17" i="2"/>
  <c r="IA17" i="2" s="1"/>
  <c r="DC16" i="2"/>
  <c r="IA16" i="2" s="1"/>
  <c r="IA15" i="2"/>
  <c r="DC13" i="2"/>
  <c r="IA13" i="2" s="1"/>
  <c r="DC11" i="2"/>
  <c r="IA11" i="2" s="1"/>
  <c r="DC10" i="2"/>
  <c r="IA10" i="2" s="1"/>
  <c r="DC8" i="2"/>
  <c r="IA8" i="2" s="1"/>
  <c r="DC7" i="2"/>
  <c r="IA7" i="2" s="1"/>
  <c r="DC6" i="2"/>
  <c r="IA6" i="2" s="1"/>
  <c r="DC5" i="2"/>
  <c r="IA5" i="2" s="1"/>
  <c r="DC4" i="2"/>
  <c r="IA4" i="2" s="1"/>
  <c r="IA3" i="2" l="1"/>
  <c r="HX3" i="2"/>
  <c r="DE36" i="2"/>
  <c r="DE32" i="2"/>
  <c r="DE28" i="2"/>
  <c r="DE24" i="2"/>
  <c r="DE20" i="2"/>
  <c r="DE35" i="2"/>
  <c r="DE27" i="2"/>
  <c r="DE23" i="2"/>
  <c r="DE19" i="2"/>
  <c r="DE14" i="2"/>
  <c r="DE17" i="2"/>
  <c r="DE38" i="2"/>
  <c r="DE30" i="2"/>
  <c r="DE26" i="2"/>
  <c r="DE22" i="2"/>
  <c r="DE18" i="2"/>
  <c r="DE13" i="2"/>
  <c r="DE37" i="2"/>
  <c r="DE33" i="2"/>
  <c r="DE29" i="2"/>
  <c r="DE25" i="2"/>
  <c r="DE21" i="2"/>
  <c r="DC33" i="2"/>
  <c r="IA33" i="2" s="1"/>
  <c r="CZ22" i="2"/>
  <c r="HX22" i="2" s="1"/>
  <c r="DC28" i="2"/>
  <c r="IA28" i="2" s="1"/>
  <c r="DC21" i="2"/>
  <c r="IA21" i="2" s="1"/>
  <c r="DC37" i="2"/>
  <c r="IA37" i="2" s="1"/>
  <c r="DC9" i="2"/>
  <c r="IA9" i="2" s="1"/>
  <c r="DC14" i="2"/>
  <c r="IA14" i="2" s="1"/>
  <c r="CZ10" i="2"/>
  <c r="HX10" i="2" s="1"/>
  <c r="DC12" i="2"/>
  <c r="IA12" i="2" s="1"/>
  <c r="CZ4" i="2"/>
  <c r="HX4" i="2" s="1"/>
  <c r="HB14" i="2" l="1"/>
  <c r="HE34" i="2"/>
  <c r="HB40" i="2"/>
  <c r="HE7" i="2"/>
  <c r="HF21" i="2"/>
  <c r="HB21" i="2"/>
  <c r="HF28" i="2"/>
  <c r="F28" i="2"/>
  <c r="F13" i="2"/>
  <c r="F40" i="2"/>
  <c r="F31" i="2"/>
  <c r="F38" i="2"/>
  <c r="F33" i="2"/>
  <c r="G31" i="2"/>
  <c r="G6" i="2"/>
  <c r="G32" i="2"/>
  <c r="G34" i="2"/>
  <c r="G7" i="2"/>
  <c r="G11" i="2"/>
  <c r="HD28" i="2"/>
  <c r="HC28" i="2"/>
  <c r="HD7" i="2"/>
  <c r="HD21" i="2"/>
  <c r="HF14" i="2"/>
  <c r="HD40" i="2"/>
  <c r="HE21" i="2"/>
  <c r="F25" i="2"/>
  <c r="F37" i="2"/>
  <c r="F11" i="2"/>
  <c r="F7" i="2"/>
  <c r="F18" i="2"/>
  <c r="F20" i="2"/>
  <c r="EA34" i="2"/>
  <c r="EA28" i="2"/>
  <c r="ED33" i="2"/>
  <c r="EB38" i="2"/>
  <c r="EC26" i="2"/>
  <c r="ED12" i="2"/>
  <c r="EC37" i="2"/>
  <c r="EC25" i="2"/>
  <c r="EC11" i="2"/>
  <c r="ED40" i="2"/>
  <c r="ED19" i="2"/>
  <c r="EB19" i="2"/>
  <c r="EB14" i="2"/>
  <c r="EB39" i="2"/>
  <c r="ED13" i="2"/>
  <c r="EB13" i="2"/>
  <c r="EC32" i="2"/>
  <c r="EB21" i="2"/>
  <c r="ED31" i="2"/>
  <c r="EC31" i="2"/>
  <c r="EA20" i="2"/>
  <c r="ED27" i="2"/>
  <c r="ED34" i="2"/>
  <c r="ED28" i="2"/>
  <c r="EB28" i="2"/>
  <c r="EA33" i="2"/>
  <c r="EC38" i="2"/>
  <c r="EB26" i="2"/>
  <c r="EB12" i="2"/>
  <c r="ED37" i="2"/>
  <c r="EB25" i="2"/>
  <c r="EB11" i="2"/>
  <c r="EA40" i="2"/>
  <c r="EC14" i="2"/>
  <c r="EC39" i="2"/>
  <c r="EB18" i="2"/>
  <c r="ED32" i="2"/>
  <c r="EB32" i="2"/>
  <c r="EA21" i="2"/>
  <c r="EC20" i="2"/>
  <c r="EC27" i="2"/>
  <c r="EB34" i="2"/>
  <c r="EC33" i="2"/>
  <c r="ED38" i="2"/>
  <c r="EA26" i="2"/>
  <c r="EC12" i="2"/>
  <c r="EB37" i="2"/>
  <c r="ED25" i="2"/>
  <c r="EA11" i="2"/>
  <c r="EC40" i="2"/>
  <c r="EA19" i="2"/>
  <c r="ED14" i="2"/>
  <c r="ED39" i="2"/>
  <c r="EA39" i="2"/>
  <c r="EG39" i="2" s="1"/>
  <c r="EA18" i="2"/>
  <c r="EC13" i="2"/>
  <c r="EC21" i="2"/>
  <c r="EA31" i="2"/>
  <c r="ED20" i="2"/>
  <c r="EB27" i="2"/>
  <c r="EC34" i="2"/>
  <c r="EC28" i="2"/>
  <c r="EB33" i="2"/>
  <c r="EA38" i="2"/>
  <c r="EG38" i="2" s="1"/>
  <c r="ED26" i="2"/>
  <c r="EA12" i="2"/>
  <c r="EA37" i="2"/>
  <c r="EA25" i="2"/>
  <c r="ED11" i="2"/>
  <c r="EB40" i="2"/>
  <c r="EC19" i="2"/>
  <c r="EA14" i="2"/>
  <c r="ED18" i="2"/>
  <c r="EC18" i="2"/>
  <c r="EA13" i="2"/>
  <c r="EA32" i="2"/>
  <c r="ED21" i="2"/>
  <c r="EB31" i="2"/>
  <c r="EB20" i="2"/>
  <c r="EA27" i="2"/>
  <c r="ED6" i="2"/>
  <c r="EC6" i="2"/>
  <c r="EB7" i="2"/>
  <c r="ED4" i="2"/>
  <c r="EC4" i="2"/>
  <c r="EC5" i="2"/>
  <c r="EB5" i="2"/>
  <c r="EC7" i="2"/>
  <c r="EA5" i="2"/>
  <c r="EB6" i="2"/>
  <c r="EA7" i="2"/>
  <c r="EA4" i="2"/>
  <c r="ED5" i="2"/>
  <c r="EA6" i="2"/>
  <c r="ED7" i="2"/>
  <c r="EB4" i="2"/>
  <c r="G39" i="2"/>
  <c r="G27" i="2"/>
  <c r="G26" i="2"/>
  <c r="G12" i="2"/>
  <c r="G28" i="2"/>
  <c r="G14" i="2"/>
  <c r="HB7" i="2"/>
  <c r="HE28" i="2"/>
  <c r="HC40" i="2"/>
  <c r="HB28" i="2"/>
  <c r="HC7" i="2"/>
  <c r="HF40" i="2"/>
  <c r="HF7" i="2"/>
  <c r="F39" i="2"/>
  <c r="F12" i="2"/>
  <c r="F19" i="2"/>
  <c r="F4" i="2"/>
  <c r="F34" i="2"/>
  <c r="F26" i="2"/>
  <c r="G40" i="2"/>
  <c r="G37" i="2"/>
  <c r="G18" i="2"/>
  <c r="G19" i="2"/>
  <c r="G25" i="2"/>
  <c r="G5" i="2"/>
  <c r="EE34" i="2"/>
  <c r="EE37" i="2"/>
  <c r="EE18" i="2"/>
  <c r="EE38" i="2"/>
  <c r="EE25" i="2"/>
  <c r="EE19" i="2"/>
  <c r="EE14" i="2"/>
  <c r="EE13" i="2"/>
  <c r="EE31" i="2"/>
  <c r="EE20" i="2"/>
  <c r="EE28" i="2"/>
  <c r="EE26" i="2"/>
  <c r="EE11" i="2"/>
  <c r="EE32" i="2"/>
  <c r="EE21" i="2"/>
  <c r="EE33" i="2"/>
  <c r="EE12" i="2"/>
  <c r="EE40" i="2"/>
  <c r="EE39" i="2"/>
  <c r="EE27" i="2"/>
  <c r="EE6" i="2"/>
  <c r="EE4" i="2"/>
  <c r="EE7" i="2"/>
  <c r="EE5" i="2"/>
  <c r="HE40" i="2"/>
  <c r="HC14" i="2"/>
  <c r="HE14" i="2"/>
  <c r="HC21" i="2"/>
  <c r="HD14" i="2"/>
  <c r="HF34" i="2"/>
  <c r="F21" i="2"/>
  <c r="F14" i="2"/>
  <c r="F5" i="2"/>
  <c r="F27" i="2"/>
  <c r="F32" i="2"/>
  <c r="F6" i="2"/>
  <c r="G13" i="2"/>
  <c r="G21" i="2"/>
  <c r="G20" i="2"/>
  <c r="G4" i="2"/>
  <c r="G33" i="2"/>
  <c r="G38" i="2"/>
  <c r="H40" i="2"/>
  <c r="DE8" i="2"/>
  <c r="DE10" i="2"/>
  <c r="DE12" i="2"/>
  <c r="DE5" i="2"/>
  <c r="DE31" i="2"/>
  <c r="DE7" i="2"/>
  <c r="DE16" i="2"/>
  <c r="DE9" i="2"/>
  <c r="DE11" i="2"/>
  <c r="DE34" i="2"/>
  <c r="DE4" i="2"/>
  <c r="DE6" i="2"/>
  <c r="DE15" i="2"/>
  <c r="DE3" i="2"/>
  <c r="HG28" i="2" l="1"/>
  <c r="EG27" i="2"/>
  <c r="EG37" i="2"/>
  <c r="EG7" i="2"/>
  <c r="EG6" i="2"/>
  <c r="HG14" i="2"/>
  <c r="EG25" i="2"/>
  <c r="EG13" i="2"/>
  <c r="EG11" i="2"/>
  <c r="EG26" i="2"/>
  <c r="EG5" i="2"/>
  <c r="EG14" i="2"/>
  <c r="EG12" i="2"/>
  <c r="HG21" i="2"/>
  <c r="EG18" i="2"/>
  <c r="EG19" i="2"/>
  <c r="EG32" i="2"/>
  <c r="EG33" i="2"/>
  <c r="EG28" i="2"/>
  <c r="HG40" i="2"/>
  <c r="EG4" i="2"/>
  <c r="EF4" i="2"/>
  <c r="EF14" i="2"/>
  <c r="EF25" i="2"/>
  <c r="EF38" i="2"/>
  <c r="EF28" i="2"/>
  <c r="HG7" i="2"/>
  <c r="EF7" i="2"/>
  <c r="EF20" i="2"/>
  <c r="EG21" i="2"/>
  <c r="EF34" i="2"/>
  <c r="EF31" i="2"/>
  <c r="EF13" i="2"/>
  <c r="EF19" i="2"/>
  <c r="EF33" i="2"/>
  <c r="EG31" i="2"/>
  <c r="EF37" i="2"/>
  <c r="EF27" i="2"/>
  <c r="EF40" i="2"/>
  <c r="EF12" i="2"/>
  <c r="HG34" i="2"/>
  <c r="EF5" i="2"/>
  <c r="EF6" i="2"/>
  <c r="EF21" i="2"/>
  <c r="EF18" i="2"/>
  <c r="EF11" i="2"/>
  <c r="EF26" i="2"/>
  <c r="EF39" i="2"/>
  <c r="EF32" i="2"/>
  <c r="EG40" i="2"/>
  <c r="EI40" i="2" s="1"/>
  <c r="EG20" i="2"/>
  <c r="EG34" i="2"/>
  <c r="E4" i="2"/>
  <c r="E19" i="2"/>
  <c r="D11" i="2"/>
  <c r="E26" i="2"/>
  <c r="D40" i="2"/>
  <c r="D5" i="2"/>
  <c r="D20" i="2"/>
  <c r="C12" i="2"/>
  <c r="D27" i="2"/>
  <c r="E28" i="2"/>
  <c r="C6" i="2"/>
  <c r="C21" i="2"/>
  <c r="E14" i="2"/>
  <c r="C28" i="2"/>
  <c r="D31" i="2"/>
  <c r="E11" i="2"/>
  <c r="C26" i="2"/>
  <c r="D18" i="2"/>
  <c r="E32" i="2"/>
  <c r="C32" i="2"/>
  <c r="D12" i="2"/>
  <c r="C4" i="2"/>
  <c r="C19" i="2"/>
  <c r="D33" i="2"/>
  <c r="E34" i="2"/>
  <c r="C13" i="2"/>
  <c r="E6" i="2"/>
  <c r="E21" i="2"/>
  <c r="C34" i="2"/>
  <c r="D37" i="2"/>
  <c r="E18" i="2"/>
  <c r="D7" i="2"/>
  <c r="D25" i="2"/>
  <c r="E38" i="2"/>
  <c r="C38" i="2"/>
  <c r="D19" i="2"/>
  <c r="C11" i="2"/>
  <c r="E25" i="2"/>
  <c r="D39" i="2"/>
  <c r="E40" i="2"/>
  <c r="C20" i="2"/>
  <c r="E13" i="2"/>
  <c r="D26" i="2"/>
  <c r="C40" i="2"/>
  <c r="D4" i="2"/>
  <c r="D14" i="2"/>
  <c r="C27" i="2"/>
  <c r="E27" i="2"/>
  <c r="E5" i="2"/>
  <c r="C18" i="2"/>
  <c r="E31" i="2"/>
  <c r="D28" i="2"/>
  <c r="D6" i="2"/>
  <c r="E20" i="2"/>
  <c r="D32" i="2"/>
  <c r="C31" i="2"/>
  <c r="C7" i="2"/>
  <c r="D21" i="2"/>
  <c r="C33" i="2"/>
  <c r="E33" i="2"/>
  <c r="E12" i="2"/>
  <c r="C25" i="2"/>
  <c r="E37" i="2"/>
  <c r="D34" i="2"/>
  <c r="D13" i="2"/>
  <c r="C5" i="2"/>
  <c r="D38" i="2"/>
  <c r="C37" i="2"/>
  <c r="C14" i="2"/>
  <c r="E7" i="2"/>
  <c r="C39" i="2"/>
  <c r="E39" i="2"/>
  <c r="H39" i="2"/>
  <c r="H37" i="2"/>
  <c r="H33" i="2"/>
  <c r="H32" i="2"/>
  <c r="H38" i="2"/>
  <c r="H31" i="2"/>
  <c r="H34" i="2"/>
  <c r="H5" i="2"/>
  <c r="H25" i="2"/>
  <c r="H21" i="2"/>
  <c r="H4" i="2"/>
  <c r="H28" i="2"/>
  <c r="H7" i="2"/>
  <c r="H27" i="2"/>
  <c r="H14" i="2"/>
  <c r="H18" i="2"/>
  <c r="H26" i="2"/>
  <c r="H6" i="2"/>
  <c r="H13" i="2"/>
  <c r="H12" i="2"/>
  <c r="H19" i="2"/>
  <c r="H11" i="2"/>
  <c r="H20" i="2"/>
  <c r="EG79" i="2" l="1"/>
  <c r="EG77" i="2"/>
  <c r="EG78" i="2"/>
  <c r="EG61" i="2"/>
  <c r="EG60" i="2"/>
  <c r="EG59" i="2"/>
  <c r="EG58" i="2"/>
  <c r="EG68" i="2"/>
  <c r="EG67" i="2"/>
  <c r="EG66" i="2"/>
  <c r="EG65" i="2"/>
  <c r="EG47" i="2"/>
  <c r="EG46" i="2"/>
  <c r="EG45" i="2"/>
  <c r="EG44" i="2"/>
  <c r="EG54" i="2"/>
  <c r="EG53" i="2"/>
  <c r="EG52" i="2"/>
  <c r="EG51" i="2"/>
  <c r="EG74" i="2"/>
  <c r="EG73" i="2"/>
  <c r="EG72" i="2"/>
  <c r="EG71" i="2"/>
  <c r="EG80" i="2"/>
  <c r="EI34" i="2"/>
  <c r="EI32" i="2"/>
  <c r="EI33" i="2"/>
  <c r="EI31" i="2"/>
  <c r="EI21" i="2"/>
  <c r="EI19" i="2"/>
  <c r="EI20" i="2"/>
  <c r="EI18" i="2"/>
  <c r="EI28" i="2"/>
  <c r="EI26" i="2"/>
  <c r="EI27" i="2"/>
  <c r="EI25" i="2"/>
  <c r="EI37" i="2"/>
  <c r="EI39" i="2"/>
  <c r="EI7" i="2"/>
  <c r="EI5" i="2"/>
  <c r="EI6" i="2"/>
  <c r="EI4" i="2"/>
  <c r="EI14" i="2"/>
  <c r="EI12" i="2"/>
  <c r="EI13" i="2"/>
  <c r="EI11" i="2"/>
  <c r="EI38" i="2"/>
  <c r="I4" i="2"/>
  <c r="I26" i="2"/>
  <c r="I27" i="2"/>
  <c r="I13" i="2"/>
  <c r="I5" i="2"/>
  <c r="I25" i="2"/>
  <c r="I11" i="2"/>
  <c r="I19" i="2"/>
  <c r="I12" i="2"/>
  <c r="I34" i="2"/>
  <c r="I37" i="2"/>
  <c r="I33" i="2"/>
  <c r="I38" i="2"/>
  <c r="I21" i="2"/>
  <c r="I31" i="2"/>
  <c r="I32" i="2"/>
  <c r="I18" i="2"/>
  <c r="I28" i="2"/>
  <c r="I39" i="2"/>
  <c r="I40" i="2"/>
  <c r="I14" i="2"/>
  <c r="I20" i="2"/>
  <c r="I7" i="2"/>
  <c r="I6" i="2"/>
  <c r="I59" i="2" l="1"/>
  <c r="K19" i="2"/>
  <c r="I58" i="2"/>
  <c r="K18" i="2"/>
  <c r="I61" i="2"/>
  <c r="K21" i="2"/>
  <c r="I60" i="2"/>
  <c r="K20" i="2"/>
  <c r="I45" i="2"/>
  <c r="K5" i="2"/>
  <c r="I44" i="2"/>
  <c r="K4" i="2"/>
  <c r="I47" i="2"/>
  <c r="K7" i="2"/>
  <c r="I46" i="2"/>
  <c r="K6" i="2"/>
  <c r="I72" i="2"/>
  <c r="K32" i="2"/>
  <c r="I71" i="2"/>
  <c r="K31" i="2"/>
  <c r="I74" i="2"/>
  <c r="K34" i="2"/>
  <c r="I73" i="2"/>
  <c r="K33" i="2"/>
  <c r="I78" i="2"/>
  <c r="K38" i="2"/>
  <c r="I77" i="2"/>
  <c r="K37" i="2"/>
  <c r="I80" i="2"/>
  <c r="K40" i="2"/>
  <c r="I79" i="2"/>
  <c r="K39" i="2"/>
  <c r="I52" i="2"/>
  <c r="K12" i="2"/>
  <c r="I51" i="2"/>
  <c r="K11" i="2"/>
  <c r="I54" i="2"/>
  <c r="K14" i="2"/>
  <c r="I53" i="2"/>
  <c r="K13" i="2"/>
  <c r="I66" i="2"/>
  <c r="K26" i="2"/>
  <c r="I65" i="2"/>
  <c r="K25" i="2"/>
  <c r="I68" i="2"/>
  <c r="K28" i="2"/>
  <c r="I67" i="2"/>
  <c r="K27" i="2"/>
  <c r="EK28" i="2"/>
  <c r="EK26" i="2"/>
  <c r="EK27" i="2"/>
  <c r="EK25" i="2"/>
  <c r="EK21" i="2"/>
  <c r="EK19" i="2"/>
  <c r="EK20" i="2"/>
  <c r="EK18" i="2"/>
  <c r="EK34" i="2"/>
  <c r="EK32" i="2"/>
  <c r="EK33" i="2"/>
  <c r="EK31" i="2"/>
  <c r="EK14" i="2"/>
  <c r="EK12" i="2"/>
  <c r="EK13" i="2"/>
  <c r="EK11" i="2"/>
  <c r="EK7" i="2"/>
  <c r="EK4" i="2"/>
  <c r="EK6" i="2"/>
  <c r="EK5" i="2"/>
  <c r="EK40" i="2"/>
  <c r="EK38" i="2"/>
  <c r="EK39" i="2"/>
  <c r="EK37" i="2"/>
  <c r="S37" i="2"/>
  <c r="S31" i="2"/>
  <c r="M28" i="2" l="1"/>
  <c r="M27" i="2"/>
  <c r="M26" i="2"/>
  <c r="M25" i="2"/>
  <c r="N28" i="2" s="1"/>
  <c r="O28" i="2" s="1"/>
  <c r="M14" i="2"/>
  <c r="M11" i="2"/>
  <c r="M13" i="2"/>
  <c r="M12" i="2"/>
  <c r="N13" i="2" s="1"/>
  <c r="O13" i="2" s="1"/>
  <c r="M40" i="2"/>
  <c r="M37" i="2"/>
  <c r="M39" i="2"/>
  <c r="M38" i="2"/>
  <c r="N38" i="2" s="1"/>
  <c r="O38" i="2" s="1"/>
  <c r="M34" i="2"/>
  <c r="M31" i="2"/>
  <c r="M33" i="2"/>
  <c r="M32" i="2"/>
  <c r="N31" i="2" s="1"/>
  <c r="O31" i="2" s="1"/>
  <c r="M7" i="2"/>
  <c r="M4" i="2"/>
  <c r="M5" i="2"/>
  <c r="M6" i="2"/>
  <c r="N4" i="2" s="1"/>
  <c r="O4" i="2" s="1"/>
  <c r="M21" i="2"/>
  <c r="M18" i="2"/>
  <c r="M20" i="2"/>
  <c r="M19" i="2"/>
  <c r="N20" i="2" s="1"/>
  <c r="O20" i="2" s="1"/>
  <c r="EL5" i="2"/>
  <c r="EM5" i="2" s="1"/>
  <c r="EL7" i="2"/>
  <c r="EM7" i="2" s="1"/>
  <c r="EL14" i="2"/>
  <c r="EM14" i="2" s="1"/>
  <c r="EL38" i="2"/>
  <c r="EM38" i="2" s="1"/>
  <c r="EL34" i="2"/>
  <c r="EM34" i="2" s="1"/>
  <c r="EL20" i="2"/>
  <c r="EM20" i="2" s="1"/>
  <c r="EO18" i="2" s="1"/>
  <c r="FM19" i="2" s="1"/>
  <c r="EL25" i="2"/>
  <c r="EM25" i="2" s="1"/>
  <c r="EL33" i="2"/>
  <c r="EM33" i="2" s="1"/>
  <c r="EO31" i="2" s="1"/>
  <c r="FM32" i="2" s="1"/>
  <c r="EL27" i="2"/>
  <c r="EM27" i="2" s="1"/>
  <c r="EL4" i="2"/>
  <c r="EM4" i="2" s="1"/>
  <c r="EL39" i="2"/>
  <c r="EM39" i="2" s="1"/>
  <c r="EL37" i="2"/>
  <c r="EM37" i="2" s="1"/>
  <c r="EL6" i="2"/>
  <c r="EM6" i="2" s="1"/>
  <c r="EO4" i="2" s="1"/>
  <c r="FM5" i="2" s="1"/>
  <c r="EL21" i="2"/>
  <c r="EM21" i="2" s="1"/>
  <c r="EP18" i="2" s="1"/>
  <c r="GG20" i="2" s="1"/>
  <c r="EL31" i="2"/>
  <c r="EM31" i="2" s="1"/>
  <c r="EL28" i="2"/>
  <c r="EM28" i="2" s="1"/>
  <c r="EL11" i="2"/>
  <c r="EM11" i="2" s="1"/>
  <c r="EL18" i="2"/>
  <c r="EM18" i="2" s="1"/>
  <c r="EL32" i="2"/>
  <c r="EM32" i="2" s="1"/>
  <c r="EL19" i="2"/>
  <c r="EM19" i="2" s="1"/>
  <c r="EL26" i="2"/>
  <c r="EM26" i="2" s="1"/>
  <c r="EL13" i="2"/>
  <c r="EM13" i="2" s="1"/>
  <c r="EL12" i="2"/>
  <c r="EM12" i="2" s="1"/>
  <c r="EL40" i="2"/>
  <c r="EM40" i="2" s="1"/>
  <c r="EP37" i="2" s="1"/>
  <c r="GG39" i="2" s="1"/>
  <c r="N7" i="2"/>
  <c r="N40" i="2"/>
  <c r="O40" i="2" s="1"/>
  <c r="N19" i="2"/>
  <c r="O19" i="2" s="1"/>
  <c r="N21" i="2"/>
  <c r="O21" i="2" s="1"/>
  <c r="N25" i="2"/>
  <c r="O25" i="2" s="1"/>
  <c r="N14" i="2"/>
  <c r="O14" i="2" s="1"/>
  <c r="N12" i="2"/>
  <c r="O12" i="2" s="1"/>
  <c r="N5" i="2"/>
  <c r="O5" i="2" s="1"/>
  <c r="N34" i="2"/>
  <c r="O34" i="2" s="1"/>
  <c r="N27" i="2"/>
  <c r="O27" i="2" s="1"/>
  <c r="Q25" i="2" s="1"/>
  <c r="AO26" i="2" s="1"/>
  <c r="O7" i="2"/>
  <c r="CC34" i="2"/>
  <c r="S32" i="2"/>
  <c r="CC40" i="2"/>
  <c r="S38" i="2"/>
  <c r="S25" i="2"/>
  <c r="S26" i="2" s="1"/>
  <c r="EN25" i="2" l="1"/>
  <c r="ES25" i="2" s="1"/>
  <c r="EN31" i="2"/>
  <c r="ES31" i="2" s="1"/>
  <c r="N18" i="2"/>
  <c r="O18" i="2" s="1"/>
  <c r="N26" i="2"/>
  <c r="O26" i="2" s="1"/>
  <c r="N6" i="2"/>
  <c r="O6" i="2" s="1"/>
  <c r="N11" i="2"/>
  <c r="O11" i="2" s="1"/>
  <c r="N39" i="2"/>
  <c r="O39" i="2" s="1"/>
  <c r="N32" i="2"/>
  <c r="O32" i="2" s="1"/>
  <c r="N37" i="2"/>
  <c r="O37" i="2" s="1"/>
  <c r="N33" i="2"/>
  <c r="O33" i="2" s="1"/>
  <c r="Q31" i="2" s="1"/>
  <c r="Q32" i="2" s="1"/>
  <c r="AO33" i="2" s="1"/>
  <c r="BG26" i="2"/>
  <c r="AN66" i="2"/>
  <c r="AO66" i="2" s="1"/>
  <c r="EP11" i="2"/>
  <c r="GG13" i="2" s="1"/>
  <c r="GP13" i="2" s="1"/>
  <c r="EO37" i="2"/>
  <c r="FM38" i="2" s="1"/>
  <c r="EO11" i="2"/>
  <c r="FM12" i="2" s="1"/>
  <c r="FW12" i="2" s="1"/>
  <c r="EP25" i="2"/>
  <c r="GG27" i="2" s="1"/>
  <c r="GO27" i="2" s="1"/>
  <c r="EN4" i="2"/>
  <c r="ES4" i="2" s="1"/>
  <c r="FA4" i="2" s="1"/>
  <c r="EO25" i="2"/>
  <c r="FM26" i="2" s="1"/>
  <c r="FU26" i="2" s="1"/>
  <c r="EP31" i="2"/>
  <c r="GG33" i="2" s="1"/>
  <c r="GQ33" i="2" s="1"/>
  <c r="EN11" i="2"/>
  <c r="ES11" i="2" s="1"/>
  <c r="FC11" i="2" s="1"/>
  <c r="EN37" i="2"/>
  <c r="ES37" i="2" s="1"/>
  <c r="FA37" i="2" s="1"/>
  <c r="EN18" i="2"/>
  <c r="ES18" i="2" s="1"/>
  <c r="CT40" i="2"/>
  <c r="CP40" i="2"/>
  <c r="CK40" i="2"/>
  <c r="CE40" i="2"/>
  <c r="CS40" i="2"/>
  <c r="CO40" i="2"/>
  <c r="CH40" i="2"/>
  <c r="CD40" i="2"/>
  <c r="CR40" i="2"/>
  <c r="CM40" i="2"/>
  <c r="CG40" i="2"/>
  <c r="CQ40" i="2"/>
  <c r="CL40" i="2"/>
  <c r="CF40" i="2"/>
  <c r="CT34" i="2"/>
  <c r="CP34" i="2"/>
  <c r="CK34" i="2"/>
  <c r="CS34" i="2"/>
  <c r="CO34" i="2"/>
  <c r="CH34" i="2"/>
  <c r="CR34" i="2"/>
  <c r="CM34" i="2"/>
  <c r="CG34" i="2"/>
  <c r="CQ34" i="2"/>
  <c r="CL34" i="2"/>
  <c r="AY26" i="2"/>
  <c r="AX26" i="2"/>
  <c r="AW26" i="2"/>
  <c r="GQ39" i="2"/>
  <c r="GP39" i="2"/>
  <c r="GO39" i="2"/>
  <c r="GO20" i="2"/>
  <c r="GQ20" i="2"/>
  <c r="GP20" i="2"/>
  <c r="FV5" i="2"/>
  <c r="FU5" i="2"/>
  <c r="FW5" i="2"/>
  <c r="FB31" i="2"/>
  <c r="FA31" i="2"/>
  <c r="FC31" i="2"/>
  <c r="FA25" i="2"/>
  <c r="FC25" i="2"/>
  <c r="FB25" i="2"/>
  <c r="FV32" i="2"/>
  <c r="FU32" i="2"/>
  <c r="FW32" i="2"/>
  <c r="FW38" i="2"/>
  <c r="FV38" i="2"/>
  <c r="FU38" i="2"/>
  <c r="FA11" i="2"/>
  <c r="FU19" i="2"/>
  <c r="FW19" i="2"/>
  <c r="FV19" i="2"/>
  <c r="GP33" i="2"/>
  <c r="EO12" i="2"/>
  <c r="FM13" i="2" s="1"/>
  <c r="EO19" i="2"/>
  <c r="FM20" i="2" s="1"/>
  <c r="EN32" i="2"/>
  <c r="ES32" i="2" s="1"/>
  <c r="EO38" i="2"/>
  <c r="FM39" i="2" s="1"/>
  <c r="EN26" i="2"/>
  <c r="ES26" i="2" s="1"/>
  <c r="EP19" i="2"/>
  <c r="GG21" i="2" s="1"/>
  <c r="GK20" i="2" s="1"/>
  <c r="EO32" i="2"/>
  <c r="FM33" i="2" s="1"/>
  <c r="EP38" i="2"/>
  <c r="GG40" i="2" s="1"/>
  <c r="GI39" i="2" s="1"/>
  <c r="EP4" i="2"/>
  <c r="GG6" i="2" s="1"/>
  <c r="EO5" i="2"/>
  <c r="FM6" i="2" s="1"/>
  <c r="EN19" i="2"/>
  <c r="ES19" i="2" s="1"/>
  <c r="EP32" i="2"/>
  <c r="GG34" i="2" s="1"/>
  <c r="GL33" i="2" s="1"/>
  <c r="R37" i="2"/>
  <c r="BI39" i="2" s="1"/>
  <c r="Q11" i="2"/>
  <c r="Q12" i="2" s="1"/>
  <c r="AO13" i="2" s="1"/>
  <c r="R31" i="2"/>
  <c r="BI33" i="2" s="1"/>
  <c r="CJ40" i="2"/>
  <c r="CN40" i="2" s="1"/>
  <c r="CJ34" i="2"/>
  <c r="CN34" i="2" s="1"/>
  <c r="R25" i="2"/>
  <c r="BI27" i="2" s="1"/>
  <c r="Q37" i="2"/>
  <c r="Q38" i="2" s="1"/>
  <c r="AO39" i="2" s="1"/>
  <c r="P25" i="2"/>
  <c r="P26" i="2" s="1"/>
  <c r="U26" i="2" s="1"/>
  <c r="R11" i="2"/>
  <c r="BI13" i="2" s="1"/>
  <c r="P31" i="2"/>
  <c r="CU34" i="2"/>
  <c r="CV34" i="2"/>
  <c r="CV40" i="2"/>
  <c r="CU40" i="2"/>
  <c r="R4" i="2"/>
  <c r="R5" i="2" s="1"/>
  <c r="R6" i="2" s="1"/>
  <c r="P11" i="2"/>
  <c r="P12" i="2" s="1"/>
  <c r="U12" i="2" s="1"/>
  <c r="S4" i="2"/>
  <c r="S5" i="2" s="1"/>
  <c r="Q18" i="2"/>
  <c r="AO19" i="2" s="1"/>
  <c r="R18" i="2"/>
  <c r="R19" i="2" s="1"/>
  <c r="R20" i="2" s="1"/>
  <c r="P18" i="2"/>
  <c r="P19" i="2" s="1"/>
  <c r="P20" i="2" s="1"/>
  <c r="Q4" i="2"/>
  <c r="Q5" i="2" s="1"/>
  <c r="AO6" i="2" s="1"/>
  <c r="S11" i="2"/>
  <c r="CC14" i="2" s="1"/>
  <c r="P4" i="2"/>
  <c r="U4" i="2" s="1"/>
  <c r="S18" i="2"/>
  <c r="CC28" i="2"/>
  <c r="Q26" i="2"/>
  <c r="GO13" i="2" l="1"/>
  <c r="EP12" i="2"/>
  <c r="GG14" i="2" s="1"/>
  <c r="GH13" i="2" s="1"/>
  <c r="GQ13" i="2"/>
  <c r="EN38" i="2"/>
  <c r="ES38" i="2" s="1"/>
  <c r="FC38" i="2" s="1"/>
  <c r="FU12" i="2"/>
  <c r="EN5" i="2"/>
  <c r="ES5" i="2" s="1"/>
  <c r="P37" i="2"/>
  <c r="U37" i="2" s="1"/>
  <c r="EO26" i="2"/>
  <c r="FM27" i="2" s="1"/>
  <c r="FU27" i="2" s="1"/>
  <c r="FV26" i="2"/>
  <c r="FW26" i="2"/>
  <c r="GO33" i="2"/>
  <c r="BB66" i="2"/>
  <c r="BE66" i="2"/>
  <c r="BG66" i="2"/>
  <c r="BF66" i="2"/>
  <c r="BA66" i="2"/>
  <c r="BC66" i="2"/>
  <c r="AV66" i="2"/>
  <c r="AZ66" i="2" s="1"/>
  <c r="AW66" i="2"/>
  <c r="AY66" i="2"/>
  <c r="BD66" i="2"/>
  <c r="AX66" i="2"/>
  <c r="BG13" i="2"/>
  <c r="AN53" i="2"/>
  <c r="AO53" i="2" s="1"/>
  <c r="BG19" i="2"/>
  <c r="AN59" i="2"/>
  <c r="AO59" i="2" s="1"/>
  <c r="BG6" i="2"/>
  <c r="AN46" i="2"/>
  <c r="AO46" i="2" s="1"/>
  <c r="EN12" i="2"/>
  <c r="ES12" i="2" s="1"/>
  <c r="FC12" i="2" s="1"/>
  <c r="GP27" i="2"/>
  <c r="EP26" i="2"/>
  <c r="GG28" i="2" s="1"/>
  <c r="GL27" i="2" s="1"/>
  <c r="FB11" i="2"/>
  <c r="GQ27" i="2"/>
  <c r="FV12" i="2"/>
  <c r="FC37" i="2"/>
  <c r="FB4" i="2"/>
  <c r="FB37" i="2"/>
  <c r="FC4" i="2"/>
  <c r="FA18" i="2"/>
  <c r="FB18" i="2"/>
  <c r="FC18" i="2"/>
  <c r="AO12" i="2"/>
  <c r="CT28" i="2"/>
  <c r="CP28" i="2"/>
  <c r="CK28" i="2"/>
  <c r="CS28" i="2"/>
  <c r="CO28" i="2"/>
  <c r="CH28" i="2"/>
  <c r="CR28" i="2"/>
  <c r="CM28" i="2"/>
  <c r="CG28" i="2"/>
  <c r="CQ28" i="2"/>
  <c r="CL28" i="2"/>
  <c r="AD4" i="2"/>
  <c r="AC4" i="2"/>
  <c r="AE4" i="2"/>
  <c r="CT14" i="2"/>
  <c r="CP14" i="2"/>
  <c r="CK14" i="2"/>
  <c r="CE14" i="2"/>
  <c r="CR14" i="2"/>
  <c r="CM14" i="2"/>
  <c r="CG14" i="2"/>
  <c r="CQ14" i="2"/>
  <c r="CF14" i="2"/>
  <c r="CO14" i="2"/>
  <c r="CD14" i="2"/>
  <c r="CL14" i="2"/>
  <c r="CS14" i="2"/>
  <c r="CH14" i="2"/>
  <c r="AY6" i="2"/>
  <c r="AX6" i="2"/>
  <c r="AW6" i="2"/>
  <c r="AY19" i="2"/>
  <c r="AW19" i="2"/>
  <c r="AX19" i="2"/>
  <c r="AD12" i="2"/>
  <c r="AE12" i="2"/>
  <c r="AC12" i="2"/>
  <c r="AC37" i="2"/>
  <c r="AE37" i="2"/>
  <c r="AD37" i="2"/>
  <c r="BR13" i="2"/>
  <c r="BQ13" i="2"/>
  <c r="BS13" i="2"/>
  <c r="AE26" i="2"/>
  <c r="AD26" i="2"/>
  <c r="AC26" i="2"/>
  <c r="AY39" i="2"/>
  <c r="AX39" i="2"/>
  <c r="AW39" i="2"/>
  <c r="BS27" i="2"/>
  <c r="BR27" i="2"/>
  <c r="BQ27" i="2"/>
  <c r="AW33" i="2"/>
  <c r="AY33" i="2"/>
  <c r="AX33" i="2"/>
  <c r="BS33" i="2"/>
  <c r="BR33" i="2"/>
  <c r="BQ33" i="2"/>
  <c r="AY13" i="2"/>
  <c r="AX13" i="2"/>
  <c r="AW13" i="2"/>
  <c r="BS39" i="2"/>
  <c r="BR39" i="2"/>
  <c r="BQ39" i="2"/>
  <c r="FW39" i="2"/>
  <c r="FV39" i="2"/>
  <c r="FU39" i="2"/>
  <c r="FB32" i="2"/>
  <c r="FA32" i="2"/>
  <c r="FC32" i="2"/>
  <c r="FW13" i="2"/>
  <c r="FV13" i="2"/>
  <c r="FU13" i="2"/>
  <c r="GH20" i="2"/>
  <c r="GL39" i="2"/>
  <c r="GJ14" i="2"/>
  <c r="GQ14" i="2"/>
  <c r="GI14" i="2"/>
  <c r="GP14" i="2"/>
  <c r="GL14" i="2"/>
  <c r="GH14" i="2"/>
  <c r="GO14" i="2"/>
  <c r="GK14" i="2"/>
  <c r="GL13" i="2"/>
  <c r="GI20" i="2"/>
  <c r="GJ20" i="2"/>
  <c r="GP34" i="2"/>
  <c r="GL34" i="2"/>
  <c r="GH34" i="2"/>
  <c r="GJ34" i="2"/>
  <c r="GQ34" i="2"/>
  <c r="GI34" i="2"/>
  <c r="GO34" i="2"/>
  <c r="GK34" i="2"/>
  <c r="FB38" i="2"/>
  <c r="FA38" i="2"/>
  <c r="FB5" i="2"/>
  <c r="FA5" i="2"/>
  <c r="FC5" i="2"/>
  <c r="FU20" i="2"/>
  <c r="FW20" i="2"/>
  <c r="FV20" i="2"/>
  <c r="GK33" i="2"/>
  <c r="GM33" i="2" s="1"/>
  <c r="FV6" i="2"/>
  <c r="FU6" i="2"/>
  <c r="FW6" i="2"/>
  <c r="GO28" i="2"/>
  <c r="GK28" i="2"/>
  <c r="GQ28" i="2"/>
  <c r="GI28" i="2"/>
  <c r="GH28" i="2"/>
  <c r="GL28" i="2"/>
  <c r="GP6" i="2"/>
  <c r="GO6" i="2"/>
  <c r="GQ6" i="2"/>
  <c r="GQ40" i="2"/>
  <c r="GI40" i="2"/>
  <c r="GP40" i="2"/>
  <c r="GL40" i="2"/>
  <c r="GH40" i="2"/>
  <c r="GO40" i="2"/>
  <c r="GK40" i="2"/>
  <c r="GJ40" i="2"/>
  <c r="GQ21" i="2"/>
  <c r="GP21" i="2"/>
  <c r="GL21" i="2"/>
  <c r="GH21" i="2"/>
  <c r="GK21" i="2"/>
  <c r="GO21" i="2"/>
  <c r="GJ21" i="2"/>
  <c r="GI21" i="2"/>
  <c r="GL20" i="2"/>
  <c r="GM20" i="2" s="1"/>
  <c r="GH27" i="2"/>
  <c r="FA19" i="2"/>
  <c r="FC19" i="2"/>
  <c r="FB19" i="2"/>
  <c r="FV27" i="2"/>
  <c r="FW33" i="2"/>
  <c r="FV33" i="2"/>
  <c r="FU33" i="2"/>
  <c r="FA26" i="2"/>
  <c r="FC26" i="2"/>
  <c r="FB26" i="2"/>
  <c r="GJ33" i="2"/>
  <c r="GI33" i="2"/>
  <c r="GH33" i="2"/>
  <c r="GK13" i="2"/>
  <c r="GI13" i="2"/>
  <c r="GN13" i="2" s="1"/>
  <c r="GR13" i="2" s="1"/>
  <c r="GJ13" i="2"/>
  <c r="GI27" i="2"/>
  <c r="GJ27" i="2"/>
  <c r="GK27" i="2"/>
  <c r="GM27" i="2" s="1"/>
  <c r="GJ39" i="2"/>
  <c r="GK39" i="2"/>
  <c r="GH39" i="2"/>
  <c r="GN39" i="2" s="1"/>
  <c r="GR39" i="2" s="1"/>
  <c r="P32" i="2"/>
  <c r="P33" i="2" s="1"/>
  <c r="EP33" i="2"/>
  <c r="EN39" i="2"/>
  <c r="ES39" i="2" s="1"/>
  <c r="EP39" i="2"/>
  <c r="EN6" i="2"/>
  <c r="ES6" i="2" s="1"/>
  <c r="EP13" i="2"/>
  <c r="EN27" i="2"/>
  <c r="ES27" i="2" s="1"/>
  <c r="EP20" i="2"/>
  <c r="EO6" i="2"/>
  <c r="FM7" i="2" s="1"/>
  <c r="EO39" i="2"/>
  <c r="FM40" i="2" s="1"/>
  <c r="EO20" i="2"/>
  <c r="FM21" i="2" s="1"/>
  <c r="GE21" i="2" s="1"/>
  <c r="EO13" i="2"/>
  <c r="FM14" i="2" s="1"/>
  <c r="EN20" i="2"/>
  <c r="ES20" i="2" s="1"/>
  <c r="EP27" i="2"/>
  <c r="EP5" i="2"/>
  <c r="GG7" i="2" s="1"/>
  <c r="GL6" i="2" s="1"/>
  <c r="EO33" i="2"/>
  <c r="FM34" i="2" s="1"/>
  <c r="EN33" i="2"/>
  <c r="ES33" i="2" s="1"/>
  <c r="Q13" i="2"/>
  <c r="Q14" i="2" s="1"/>
  <c r="R38" i="2"/>
  <c r="R39" i="2" s="1"/>
  <c r="R32" i="2"/>
  <c r="BI34" i="2" s="1"/>
  <c r="BN33" i="2" s="1"/>
  <c r="AO32" i="2"/>
  <c r="R26" i="2"/>
  <c r="BI28" i="2" s="1"/>
  <c r="BN27" i="2" s="1"/>
  <c r="CI34" i="2"/>
  <c r="Q33" i="2"/>
  <c r="AO34" i="2" s="1"/>
  <c r="U25" i="2"/>
  <c r="R12" i="2"/>
  <c r="BI14" i="2" s="1"/>
  <c r="BL13" i="2" s="1"/>
  <c r="Q39" i="2"/>
  <c r="Q40" i="2" s="1"/>
  <c r="AO38" i="2"/>
  <c r="CI40" i="2"/>
  <c r="U31" i="2"/>
  <c r="P27" i="2"/>
  <c r="P28" i="2" s="1"/>
  <c r="CJ28" i="2"/>
  <c r="CN28" i="2" s="1"/>
  <c r="CJ14" i="2"/>
  <c r="CN14" i="2" s="1"/>
  <c r="P38" i="2"/>
  <c r="P13" i="2"/>
  <c r="P14" i="2" s="1"/>
  <c r="BI20" i="2"/>
  <c r="U11" i="2"/>
  <c r="BI7" i="2"/>
  <c r="BI6" i="2"/>
  <c r="BI21" i="2"/>
  <c r="Q19" i="2"/>
  <c r="AO20" i="2" s="1"/>
  <c r="S12" i="2"/>
  <c r="Q6" i="2"/>
  <c r="Q7" i="2" s="1"/>
  <c r="CC7" i="2"/>
  <c r="U19" i="2"/>
  <c r="AO5" i="2"/>
  <c r="U18" i="2"/>
  <c r="P5" i="2"/>
  <c r="U5" i="2" s="1"/>
  <c r="S19" i="2"/>
  <c r="CC21" i="2"/>
  <c r="AO27" i="2"/>
  <c r="Q27" i="2"/>
  <c r="U20" i="2"/>
  <c r="P21" i="2"/>
  <c r="FW27" i="2" l="1"/>
  <c r="EO27" i="2"/>
  <c r="FM28" i="2" s="1"/>
  <c r="FA12" i="2"/>
  <c r="EN13" i="2"/>
  <c r="ES13" i="2" s="1"/>
  <c r="FB12" i="2"/>
  <c r="GP28" i="2"/>
  <c r="GJ28" i="2"/>
  <c r="AN67" i="2"/>
  <c r="AO67" i="2" s="1"/>
  <c r="BG27" i="2"/>
  <c r="BG5" i="2"/>
  <c r="AN45" i="2"/>
  <c r="AO45" i="2" s="1"/>
  <c r="AY46" i="2"/>
  <c r="AX46" i="2"/>
  <c r="AV46" i="2"/>
  <c r="AZ46" i="2" s="1"/>
  <c r="BE46" i="2"/>
  <c r="BA46" i="2"/>
  <c r="AW46" i="2"/>
  <c r="BG46" i="2"/>
  <c r="BF46" i="2"/>
  <c r="BC46" i="2"/>
  <c r="BB46" i="2"/>
  <c r="BD46" i="2"/>
  <c r="AW59" i="2"/>
  <c r="BD59" i="2"/>
  <c r="BB59" i="2"/>
  <c r="AY59" i="2"/>
  <c r="BA59" i="2"/>
  <c r="AV59" i="2"/>
  <c r="AZ59" i="2" s="1"/>
  <c r="BE59" i="2"/>
  <c r="BG59" i="2"/>
  <c r="BC59" i="2"/>
  <c r="BF59" i="2"/>
  <c r="AX59" i="2"/>
  <c r="AN60" i="2"/>
  <c r="AO60" i="2" s="1"/>
  <c r="BG20" i="2"/>
  <c r="BG12" i="2"/>
  <c r="AN52" i="2"/>
  <c r="AO52" i="2" s="1"/>
  <c r="BB53" i="2"/>
  <c r="BC53" i="2"/>
  <c r="AX53" i="2"/>
  <c r="BE53" i="2"/>
  <c r="BD53" i="2"/>
  <c r="BF53" i="2"/>
  <c r="AY53" i="2"/>
  <c r="BA53" i="2"/>
  <c r="AV53" i="2"/>
  <c r="AZ53" i="2" s="1"/>
  <c r="BG53" i="2"/>
  <c r="AW53" i="2"/>
  <c r="FN19" i="2"/>
  <c r="FL61" i="2"/>
  <c r="FM61" i="2" s="1"/>
  <c r="FN39" i="2"/>
  <c r="FO33" i="2"/>
  <c r="FN13" i="2"/>
  <c r="AT33" i="2"/>
  <c r="AO14" i="2"/>
  <c r="U32" i="2"/>
  <c r="R33" i="2"/>
  <c r="AY12" i="2"/>
  <c r="GM39" i="2"/>
  <c r="GN40" i="2"/>
  <c r="GR40" i="2" s="1"/>
  <c r="GS40" i="2" s="1"/>
  <c r="GM13" i="2"/>
  <c r="GN34" i="2"/>
  <c r="GR34" i="2" s="1"/>
  <c r="GM40" i="2"/>
  <c r="GN28" i="2"/>
  <c r="GR28" i="2" s="1"/>
  <c r="FR12" i="2"/>
  <c r="FN32" i="2"/>
  <c r="AX12" i="2"/>
  <c r="AW12" i="2"/>
  <c r="GN21" i="2"/>
  <c r="GR21" i="2" s="1"/>
  <c r="AR33" i="2"/>
  <c r="BN13" i="2"/>
  <c r="BM33" i="2"/>
  <c r="BM27" i="2"/>
  <c r="BM13" i="2"/>
  <c r="BK13" i="2"/>
  <c r="GN27" i="2"/>
  <c r="GR27" i="2" s="1"/>
  <c r="GN20" i="2"/>
  <c r="GR20" i="2" s="1"/>
  <c r="BJ33" i="2"/>
  <c r="BK33" i="2"/>
  <c r="BL33" i="2"/>
  <c r="AP33" i="2"/>
  <c r="AQ33" i="2"/>
  <c r="BJ27" i="2"/>
  <c r="BK27" i="2"/>
  <c r="BL27" i="2"/>
  <c r="GM21" i="2"/>
  <c r="GN14" i="2"/>
  <c r="GR14" i="2" s="1"/>
  <c r="GS13" i="2" s="1"/>
  <c r="AS33" i="2"/>
  <c r="BJ13" i="2"/>
  <c r="AE20" i="2"/>
  <c r="AD20" i="2"/>
  <c r="AC20" i="2"/>
  <c r="AW27" i="2"/>
  <c r="AY27" i="2"/>
  <c r="AX27" i="2"/>
  <c r="CT21" i="2"/>
  <c r="CP21" i="2"/>
  <c r="CK21" i="2"/>
  <c r="CE21" i="2"/>
  <c r="CS21" i="2"/>
  <c r="CO21" i="2"/>
  <c r="CH21" i="2"/>
  <c r="CD21" i="2"/>
  <c r="CR21" i="2"/>
  <c r="CM21" i="2"/>
  <c r="CG21" i="2"/>
  <c r="CQ21" i="2"/>
  <c r="CL21" i="2"/>
  <c r="CF21" i="2"/>
  <c r="AE5" i="2"/>
  <c r="AD5" i="2"/>
  <c r="AC5" i="2"/>
  <c r="AE18" i="2"/>
  <c r="AD18" i="2"/>
  <c r="AC18" i="2"/>
  <c r="AW5" i="2"/>
  <c r="AY5" i="2"/>
  <c r="AX5" i="2"/>
  <c r="AD19" i="2"/>
  <c r="AE19" i="2"/>
  <c r="AC19" i="2"/>
  <c r="CS7" i="2"/>
  <c r="CO7" i="2"/>
  <c r="CH7" i="2"/>
  <c r="CD7" i="2"/>
  <c r="CR7" i="2"/>
  <c r="CM7" i="2"/>
  <c r="CG7" i="2"/>
  <c r="CQ7" i="2"/>
  <c r="CL7" i="2"/>
  <c r="CF7" i="2"/>
  <c r="CT7" i="2"/>
  <c r="CP7" i="2"/>
  <c r="CK7" i="2"/>
  <c r="CE7" i="2"/>
  <c r="AW20" i="2"/>
  <c r="AY20" i="2"/>
  <c r="AX20" i="2"/>
  <c r="BQ21" i="2"/>
  <c r="BK21" i="2"/>
  <c r="BN21" i="2"/>
  <c r="BJ21" i="2"/>
  <c r="BS21" i="2"/>
  <c r="BM21" i="2"/>
  <c r="BR21" i="2"/>
  <c r="BL21" i="2"/>
  <c r="BR6" i="2"/>
  <c r="BL6" i="2"/>
  <c r="BQ6" i="2"/>
  <c r="BK6" i="2"/>
  <c r="BN6" i="2"/>
  <c r="BJ6" i="2"/>
  <c r="BS6" i="2"/>
  <c r="BM6" i="2"/>
  <c r="BN7" i="2"/>
  <c r="BJ7" i="2"/>
  <c r="BS7" i="2"/>
  <c r="BM7" i="2"/>
  <c r="BR7" i="2"/>
  <c r="BL7" i="2"/>
  <c r="BQ7" i="2"/>
  <c r="BK7" i="2"/>
  <c r="AE11" i="2"/>
  <c r="AD11" i="2"/>
  <c r="AC11" i="2"/>
  <c r="BS20" i="2"/>
  <c r="BM20" i="2"/>
  <c r="BR20" i="2"/>
  <c r="BL20" i="2"/>
  <c r="BQ20" i="2"/>
  <c r="BK20" i="2"/>
  <c r="BN20" i="2"/>
  <c r="BJ20" i="2"/>
  <c r="AC31" i="2"/>
  <c r="AE31" i="2"/>
  <c r="AD31" i="2"/>
  <c r="AY38" i="2"/>
  <c r="AX38" i="2"/>
  <c r="AW38" i="2"/>
  <c r="BQ14" i="2"/>
  <c r="BK14" i="2"/>
  <c r="BS14" i="2"/>
  <c r="BM14" i="2"/>
  <c r="BL14" i="2"/>
  <c r="BJ14" i="2"/>
  <c r="BR14" i="2"/>
  <c r="BN14" i="2"/>
  <c r="AC25" i="2"/>
  <c r="AE25" i="2"/>
  <c r="AD25" i="2"/>
  <c r="AW34" i="2"/>
  <c r="AQ34" i="2"/>
  <c r="AT34" i="2"/>
  <c r="AP34" i="2"/>
  <c r="AY34" i="2"/>
  <c r="AS34" i="2"/>
  <c r="AX34" i="2"/>
  <c r="AR34" i="2"/>
  <c r="BS28" i="2"/>
  <c r="BM28" i="2"/>
  <c r="BR28" i="2"/>
  <c r="BL28" i="2"/>
  <c r="BQ28" i="2"/>
  <c r="BK28" i="2"/>
  <c r="BN28" i="2"/>
  <c r="BJ28" i="2"/>
  <c r="AY32" i="2"/>
  <c r="AS32" i="2"/>
  <c r="AX32" i="2"/>
  <c r="AR32" i="2"/>
  <c r="AW32" i="2"/>
  <c r="AQ32" i="2"/>
  <c r="AT32" i="2"/>
  <c r="AP32" i="2"/>
  <c r="BS34" i="2"/>
  <c r="BM34" i="2"/>
  <c r="BR34" i="2"/>
  <c r="BL34" i="2"/>
  <c r="BQ34" i="2"/>
  <c r="BK34" i="2"/>
  <c r="BN34" i="2"/>
  <c r="BJ34" i="2"/>
  <c r="FV7" i="2"/>
  <c r="FR7" i="2"/>
  <c r="FN7" i="2"/>
  <c r="FU7" i="2"/>
  <c r="FQ7" i="2"/>
  <c r="FP7" i="2"/>
  <c r="FW7" i="2"/>
  <c r="FO7" i="2"/>
  <c r="FA27" i="2"/>
  <c r="FC27" i="2"/>
  <c r="FB27" i="2"/>
  <c r="FU28" i="2"/>
  <c r="FQ28" i="2"/>
  <c r="FP28" i="2"/>
  <c r="FW28" i="2"/>
  <c r="FO28" i="2"/>
  <c r="FR28" i="2"/>
  <c r="FN28" i="2"/>
  <c r="FV28" i="2"/>
  <c r="FQ32" i="2"/>
  <c r="FQ26" i="2"/>
  <c r="FR19" i="2"/>
  <c r="FR5" i="2"/>
  <c r="FO20" i="2"/>
  <c r="FP20" i="2"/>
  <c r="FQ20" i="2"/>
  <c r="FO5" i="2"/>
  <c r="FO38" i="2"/>
  <c r="FR13" i="2"/>
  <c r="FP39" i="2"/>
  <c r="FQ39" i="2"/>
  <c r="FR26" i="2"/>
  <c r="FA20" i="2"/>
  <c r="FC20" i="2"/>
  <c r="FB20" i="2"/>
  <c r="FW40" i="2"/>
  <c r="FO40" i="2"/>
  <c r="FV40" i="2"/>
  <c r="FR40" i="2"/>
  <c r="FN40" i="2"/>
  <c r="FU40" i="2"/>
  <c r="FQ40" i="2"/>
  <c r="FP40" i="2"/>
  <c r="FC13" i="2"/>
  <c r="FB13" i="2"/>
  <c r="FA13" i="2"/>
  <c r="FP38" i="2"/>
  <c r="FV34" i="2"/>
  <c r="FR34" i="2"/>
  <c r="FN34" i="2"/>
  <c r="FP34" i="2"/>
  <c r="FW34" i="2"/>
  <c r="FO34" i="2"/>
  <c r="FU34" i="2"/>
  <c r="FQ34" i="2"/>
  <c r="FP14" i="2"/>
  <c r="FW14" i="2"/>
  <c r="FO14" i="2"/>
  <c r="FV14" i="2"/>
  <c r="FR14" i="2"/>
  <c r="FN14" i="2"/>
  <c r="FU14" i="2"/>
  <c r="FQ14" i="2"/>
  <c r="FC33" i="2"/>
  <c r="FA33" i="2"/>
  <c r="FB33" i="2"/>
  <c r="GP7" i="2"/>
  <c r="GL7" i="2"/>
  <c r="GH7" i="2"/>
  <c r="GO7" i="2"/>
  <c r="GK7" i="2"/>
  <c r="GJ7" i="2"/>
  <c r="GQ7" i="2"/>
  <c r="GI7" i="2"/>
  <c r="FU21" i="2"/>
  <c r="FQ21" i="2"/>
  <c r="FP21" i="2"/>
  <c r="FW21" i="2"/>
  <c r="FO21" i="2"/>
  <c r="FR21" i="2"/>
  <c r="FN21" i="2"/>
  <c r="FV21" i="2"/>
  <c r="FB6" i="2"/>
  <c r="FA6" i="2"/>
  <c r="FC6" i="2"/>
  <c r="FC39" i="2"/>
  <c r="FB39" i="2"/>
  <c r="FA39" i="2"/>
  <c r="FO12" i="2"/>
  <c r="FN38" i="2"/>
  <c r="FP26" i="2"/>
  <c r="GN33" i="2"/>
  <c r="GR33" i="2" s="1"/>
  <c r="FR33" i="2"/>
  <c r="FQ33" i="2"/>
  <c r="FN27" i="2"/>
  <c r="FN12" i="2"/>
  <c r="GM28" i="2"/>
  <c r="FO6" i="2"/>
  <c r="FP6" i="2"/>
  <c r="FQ6" i="2"/>
  <c r="FN6" i="2"/>
  <c r="GM34" i="2"/>
  <c r="FR38" i="2"/>
  <c r="FR39" i="2"/>
  <c r="FO39" i="2"/>
  <c r="FQ19" i="2"/>
  <c r="FQ38" i="2"/>
  <c r="FO26" i="2"/>
  <c r="FP33" i="2"/>
  <c r="FR27" i="2"/>
  <c r="FQ12" i="2"/>
  <c r="FR6" i="2"/>
  <c r="FN20" i="2"/>
  <c r="FQ5" i="2"/>
  <c r="FP19" i="2"/>
  <c r="FP32" i="2"/>
  <c r="FQ13" i="2"/>
  <c r="FN5" i="2"/>
  <c r="FN26" i="2"/>
  <c r="FN33" i="2"/>
  <c r="FT33" i="2" s="1"/>
  <c r="FO27" i="2"/>
  <c r="FP27" i="2"/>
  <c r="FQ27" i="2"/>
  <c r="FP12" i="2"/>
  <c r="GI6" i="2"/>
  <c r="GJ6" i="2"/>
  <c r="GK6" i="2"/>
  <c r="GM6" i="2" s="1"/>
  <c r="GH6" i="2"/>
  <c r="FR20" i="2"/>
  <c r="FP5" i="2"/>
  <c r="FO19" i="2"/>
  <c r="FT19" i="2" s="1"/>
  <c r="GM14" i="2"/>
  <c r="FO32" i="2"/>
  <c r="FO13" i="2"/>
  <c r="FT13" i="2" s="1"/>
  <c r="FP13" i="2"/>
  <c r="FR32" i="2"/>
  <c r="EO21" i="2"/>
  <c r="EO28" i="2"/>
  <c r="EO34" i="2"/>
  <c r="EO14" i="2"/>
  <c r="EN28" i="2"/>
  <c r="ES28" i="2" s="1"/>
  <c r="EN7" i="2"/>
  <c r="ES7" i="2" s="1"/>
  <c r="EN34" i="2"/>
  <c r="ES34" i="2" s="1"/>
  <c r="EP6" i="2"/>
  <c r="EO40" i="2"/>
  <c r="EN14" i="2"/>
  <c r="ES14" i="2" s="1"/>
  <c r="EN40" i="2"/>
  <c r="ES40" i="2" s="1"/>
  <c r="EN21" i="2"/>
  <c r="ES21" i="2" s="1"/>
  <c r="EO7" i="2"/>
  <c r="R27" i="2"/>
  <c r="BI40" i="2"/>
  <c r="Q34" i="2"/>
  <c r="U27" i="2"/>
  <c r="R13" i="2"/>
  <c r="AO40" i="2"/>
  <c r="CI28" i="2"/>
  <c r="CI14" i="2"/>
  <c r="U13" i="2"/>
  <c r="CJ21" i="2"/>
  <c r="CN21" i="2" s="1"/>
  <c r="CJ7" i="2"/>
  <c r="CN7" i="2" s="1"/>
  <c r="CU7" i="2"/>
  <c r="U38" i="2"/>
  <c r="P39" i="2"/>
  <c r="AO7" i="2"/>
  <c r="Q20" i="2"/>
  <c r="Q21" i="2" s="1"/>
  <c r="U33" i="2"/>
  <c r="P34" i="2"/>
  <c r="P6" i="2"/>
  <c r="U6" i="2" s="1"/>
  <c r="Q28" i="2"/>
  <c r="AO28" i="2"/>
  <c r="U21" i="2"/>
  <c r="U14" i="2"/>
  <c r="U28" i="2"/>
  <c r="BB60" i="2" l="1"/>
  <c r="AX60" i="2"/>
  <c r="BF60" i="2"/>
  <c r="BG60" i="2"/>
  <c r="BE60" i="2"/>
  <c r="AV60" i="2"/>
  <c r="AZ60" i="2" s="1"/>
  <c r="BC60" i="2"/>
  <c r="BA60" i="2"/>
  <c r="BD60" i="2"/>
  <c r="AY60" i="2"/>
  <c r="AW60" i="2"/>
  <c r="BD45" i="2"/>
  <c r="BA45" i="2"/>
  <c r="BF45" i="2"/>
  <c r="AW45" i="2"/>
  <c r="BG45" i="2"/>
  <c r="BB45" i="2"/>
  <c r="AX45" i="2"/>
  <c r="BC45" i="2"/>
  <c r="AV45" i="2"/>
  <c r="AZ45" i="2" s="1"/>
  <c r="AY45" i="2"/>
  <c r="BE45" i="2"/>
  <c r="X20" i="2"/>
  <c r="BE67" i="2"/>
  <c r="BB67" i="2"/>
  <c r="BC67" i="2"/>
  <c r="AY67" i="2"/>
  <c r="BF67" i="2"/>
  <c r="AW67" i="2"/>
  <c r="BD67" i="2"/>
  <c r="BA67" i="2"/>
  <c r="BG67" i="2"/>
  <c r="AX67" i="2"/>
  <c r="AV67" i="2"/>
  <c r="AZ67" i="2" s="1"/>
  <c r="AC32" i="2"/>
  <c r="AN47" i="2"/>
  <c r="AO47" i="2" s="1"/>
  <c r="AQ45" i="2" s="1"/>
  <c r="BG7" i="2"/>
  <c r="AR26" i="2"/>
  <c r="AN68" i="2"/>
  <c r="AO68" i="2" s="1"/>
  <c r="BG28" i="2"/>
  <c r="AT13" i="2"/>
  <c r="BG14" i="2"/>
  <c r="AN54" i="2"/>
  <c r="AO54" i="2" s="1"/>
  <c r="AS52" i="2" s="1"/>
  <c r="BG52" i="2"/>
  <c r="AX52" i="2"/>
  <c r="BF52" i="2"/>
  <c r="AQ52" i="2"/>
  <c r="BB52" i="2"/>
  <c r="AY52" i="2"/>
  <c r="BA52" i="2"/>
  <c r="AV52" i="2"/>
  <c r="AZ52" i="2" s="1"/>
  <c r="AW52" i="2"/>
  <c r="BC52" i="2"/>
  <c r="BE52" i="2"/>
  <c r="BD52" i="2"/>
  <c r="FT39" i="2"/>
  <c r="FX39" i="2" s="1"/>
  <c r="FT14" i="2"/>
  <c r="FX14" i="2" s="1"/>
  <c r="FX13" i="2"/>
  <c r="FX19" i="2"/>
  <c r="FX33" i="2"/>
  <c r="ET27" i="2"/>
  <c r="EU19" i="2"/>
  <c r="ET39" i="2"/>
  <c r="EX32" i="2"/>
  <c r="GB61" i="2"/>
  <c r="FT61" i="2"/>
  <c r="FX61" i="2" s="1"/>
  <c r="FP61" i="2"/>
  <c r="GE61" i="2"/>
  <c r="GA61" i="2"/>
  <c r="FW61" i="2"/>
  <c r="FO61" i="2"/>
  <c r="GD61" i="2"/>
  <c r="FZ61" i="2"/>
  <c r="FV61" i="2"/>
  <c r="FN61" i="2"/>
  <c r="GC61" i="2"/>
  <c r="FY61" i="2"/>
  <c r="FU61" i="2"/>
  <c r="FT21" i="2"/>
  <c r="FX21" i="2" s="1"/>
  <c r="FY21" i="2" s="1"/>
  <c r="FT40" i="2"/>
  <c r="FT38" i="2"/>
  <c r="FT34" i="2"/>
  <c r="FT7" i="2"/>
  <c r="AE32" i="2"/>
  <c r="AT14" i="2"/>
  <c r="AD32" i="2"/>
  <c r="FT20" i="2"/>
  <c r="FT28" i="2"/>
  <c r="FT26" i="2"/>
  <c r="FT27" i="2"/>
  <c r="FT5" i="2"/>
  <c r="GN7" i="2"/>
  <c r="GR7" i="2" s="1"/>
  <c r="AS14" i="2"/>
  <c r="AR14" i="2"/>
  <c r="AS13" i="2"/>
  <c r="AU13" i="2" s="1"/>
  <c r="AP13" i="2"/>
  <c r="AQ12" i="2"/>
  <c r="AP14" i="2"/>
  <c r="AV14" i="2" s="1"/>
  <c r="AZ14" i="2" s="1"/>
  <c r="AX14" i="2"/>
  <c r="AQ14" i="2"/>
  <c r="AS12" i="2"/>
  <c r="AR12" i="2"/>
  <c r="AR13" i="2"/>
  <c r="AP12" i="2"/>
  <c r="AQ13" i="2"/>
  <c r="AV13" i="2" s="1"/>
  <c r="AZ13" i="2" s="1"/>
  <c r="AY14" i="2"/>
  <c r="AW14" i="2"/>
  <c r="AT12" i="2"/>
  <c r="GV14" i="2"/>
  <c r="GS34" i="2"/>
  <c r="FS34" i="2"/>
  <c r="FT32" i="2"/>
  <c r="FS38" i="2"/>
  <c r="FS19" i="2"/>
  <c r="FS13" i="2"/>
  <c r="FT12" i="2"/>
  <c r="FS5" i="2"/>
  <c r="GS39" i="2"/>
  <c r="GW39" i="2"/>
  <c r="GS20" i="2"/>
  <c r="GW20" i="2"/>
  <c r="GS14" i="2"/>
  <c r="GX40" i="2"/>
  <c r="GV40" i="2"/>
  <c r="GU40" i="2"/>
  <c r="GX39" i="2"/>
  <c r="GT40" i="2"/>
  <c r="GU39" i="2"/>
  <c r="GV39" i="2"/>
  <c r="GW40" i="2"/>
  <c r="GT39" i="2"/>
  <c r="GV28" i="2"/>
  <c r="FS14" i="2"/>
  <c r="GX20" i="2"/>
  <c r="GU28" i="2"/>
  <c r="GU20" i="2"/>
  <c r="FS12" i="2"/>
  <c r="GT20" i="2"/>
  <c r="GV20" i="2"/>
  <c r="GS28" i="2"/>
  <c r="GT28" i="2"/>
  <c r="GT21" i="2"/>
  <c r="GS27" i="2"/>
  <c r="GU21" i="2"/>
  <c r="GM7" i="2"/>
  <c r="GV21" i="2"/>
  <c r="GW21" i="2"/>
  <c r="GU27" i="2"/>
  <c r="GW27" i="2"/>
  <c r="GS21" i="2"/>
  <c r="GX21" i="2"/>
  <c r="GV13" i="2"/>
  <c r="GU34" i="2"/>
  <c r="GV27" i="2"/>
  <c r="GX27" i="2"/>
  <c r="GX13" i="2"/>
  <c r="GT13" i="2"/>
  <c r="GN6" i="2"/>
  <c r="GR6" i="2" s="1"/>
  <c r="FS21" i="2"/>
  <c r="GC21" i="2" s="1"/>
  <c r="GT27" i="2"/>
  <c r="GU13" i="2"/>
  <c r="GW13" i="2"/>
  <c r="ET5" i="2"/>
  <c r="EW7" i="2"/>
  <c r="EU37" i="2"/>
  <c r="EV25" i="2"/>
  <c r="EW31" i="2"/>
  <c r="Y11" i="2"/>
  <c r="FS33" i="2"/>
  <c r="AS6" i="2"/>
  <c r="AP6" i="2"/>
  <c r="AT6" i="2"/>
  <c r="AR6" i="2"/>
  <c r="AQ6" i="2"/>
  <c r="V26" i="2"/>
  <c r="Y26" i="2"/>
  <c r="W26" i="2"/>
  <c r="Z26" i="2"/>
  <c r="X26" i="2"/>
  <c r="AS39" i="2"/>
  <c r="AQ39" i="2"/>
  <c r="AT39" i="2"/>
  <c r="AR39" i="2"/>
  <c r="AP39" i="2"/>
  <c r="BN39" i="2"/>
  <c r="BL39" i="2"/>
  <c r="BK39" i="2"/>
  <c r="BJ39" i="2"/>
  <c r="BM39" i="2"/>
  <c r="ET32" i="2"/>
  <c r="EU4" i="2"/>
  <c r="ET25" i="2"/>
  <c r="EW25" i="2"/>
  <c r="EX38" i="2"/>
  <c r="EX37" i="2"/>
  <c r="EV38" i="2"/>
  <c r="X25" i="2"/>
  <c r="V25" i="2"/>
  <c r="AP38" i="2"/>
  <c r="AR38" i="2"/>
  <c r="Z19" i="2"/>
  <c r="AR5" i="2"/>
  <c r="X18" i="2"/>
  <c r="W18" i="2"/>
  <c r="AP27" i="2"/>
  <c r="AQ27" i="2"/>
  <c r="V20" i="2"/>
  <c r="W20" i="2"/>
  <c r="AS26" i="2"/>
  <c r="AT26" i="2"/>
  <c r="Y12" i="2"/>
  <c r="W12" i="2"/>
  <c r="Z12" i="2"/>
  <c r="V12" i="2"/>
  <c r="X12" i="2"/>
  <c r="EV32" i="2"/>
  <c r="ET19" i="2"/>
  <c r="EX4" i="2"/>
  <c r="ET31" i="2"/>
  <c r="GV34" i="2"/>
  <c r="Z25" i="2"/>
  <c r="AT38" i="2"/>
  <c r="X11" i="2"/>
  <c r="W11" i="2"/>
  <c r="W19" i="2"/>
  <c r="Y19" i="2"/>
  <c r="V18" i="2"/>
  <c r="AS27" i="2"/>
  <c r="AT27" i="2"/>
  <c r="Z20" i="2"/>
  <c r="AP26" i="2"/>
  <c r="EU32" i="2"/>
  <c r="EU26" i="2"/>
  <c r="FS7" i="2"/>
  <c r="Y25" i="2"/>
  <c r="AQ38" i="2"/>
  <c r="AS38" i="2"/>
  <c r="V11" i="2"/>
  <c r="AP5" i="2"/>
  <c r="AQ5" i="2"/>
  <c r="Z18" i="2"/>
  <c r="AR27" i="2"/>
  <c r="Y20" i="2"/>
  <c r="AQ26" i="2"/>
  <c r="FS26" i="2"/>
  <c r="W25" i="2"/>
  <c r="Z11" i="2"/>
  <c r="X19" i="2"/>
  <c r="V19" i="2"/>
  <c r="AS5" i="2"/>
  <c r="AT5" i="2"/>
  <c r="Y18" i="2"/>
  <c r="AE28" i="2"/>
  <c r="AD28" i="2"/>
  <c r="AC28" i="2"/>
  <c r="X28" i="2"/>
  <c r="W28" i="2"/>
  <c r="Z28" i="2"/>
  <c r="V28" i="2"/>
  <c r="Y28" i="2"/>
  <c r="AD14" i="2"/>
  <c r="X14" i="2"/>
  <c r="AE14" i="2"/>
  <c r="W14" i="2"/>
  <c r="AC14" i="2"/>
  <c r="Z14" i="2"/>
  <c r="V14" i="2"/>
  <c r="Y14" i="2"/>
  <c r="AD21" i="2"/>
  <c r="X21" i="2"/>
  <c r="AE21" i="2"/>
  <c r="W21" i="2"/>
  <c r="AC21" i="2"/>
  <c r="Z21" i="2"/>
  <c r="V21" i="2"/>
  <c r="Y21" i="2"/>
  <c r="AW28" i="2"/>
  <c r="AQ28" i="2"/>
  <c r="AT28" i="2"/>
  <c r="AP28" i="2"/>
  <c r="AY28" i="2"/>
  <c r="AS28" i="2"/>
  <c r="AX28" i="2"/>
  <c r="AR28" i="2"/>
  <c r="AE6" i="2"/>
  <c r="AD6" i="2"/>
  <c r="AC6" i="2"/>
  <c r="AC33" i="2"/>
  <c r="AE33" i="2"/>
  <c r="AD33" i="2"/>
  <c r="AX7" i="2"/>
  <c r="AR7" i="2"/>
  <c r="AW7" i="2"/>
  <c r="AQ7" i="2"/>
  <c r="AT7" i="2"/>
  <c r="AP7" i="2"/>
  <c r="AY7" i="2"/>
  <c r="AS7" i="2"/>
  <c r="AE38" i="2"/>
  <c r="AD38" i="2"/>
  <c r="AC38" i="2"/>
  <c r="AE13" i="2"/>
  <c r="Y13" i="2"/>
  <c r="AD13" i="2"/>
  <c r="X13" i="2"/>
  <c r="AC13" i="2"/>
  <c r="W13" i="2"/>
  <c r="Z13" i="2"/>
  <c r="V13" i="2"/>
  <c r="AW40" i="2"/>
  <c r="AQ40" i="2"/>
  <c r="AT40" i="2"/>
  <c r="AP40" i="2"/>
  <c r="AY40" i="2"/>
  <c r="AS40" i="2"/>
  <c r="AX40" i="2"/>
  <c r="AR40" i="2"/>
  <c r="AC27" i="2"/>
  <c r="AE27" i="2"/>
  <c r="Y27" i="2"/>
  <c r="AD27" i="2"/>
  <c r="X27" i="2"/>
  <c r="W27" i="2"/>
  <c r="Z27" i="2"/>
  <c r="V27" i="2"/>
  <c r="BS40" i="2"/>
  <c r="BM40" i="2"/>
  <c r="BR40" i="2"/>
  <c r="BL40" i="2"/>
  <c r="BQ40" i="2"/>
  <c r="BK40" i="2"/>
  <c r="BN40" i="2"/>
  <c r="BJ40" i="2"/>
  <c r="EV14" i="2"/>
  <c r="FC14" i="2"/>
  <c r="EU14" i="2"/>
  <c r="FB14" i="2"/>
  <c r="EX14" i="2"/>
  <c r="ET14" i="2"/>
  <c r="FA14" i="2"/>
  <c r="EW14" i="2"/>
  <c r="FS27" i="2"/>
  <c r="EV12" i="2"/>
  <c r="EW18" i="2"/>
  <c r="EV11" i="2"/>
  <c r="GT34" i="2"/>
  <c r="GW34" i="2"/>
  <c r="EX5" i="2"/>
  <c r="EW4" i="2"/>
  <c r="GX33" i="2"/>
  <c r="GT33" i="2"/>
  <c r="GS33" i="2"/>
  <c r="GW33" i="2"/>
  <c r="GU33" i="2"/>
  <c r="GV33" i="2"/>
  <c r="EV39" i="2"/>
  <c r="EW39" i="2"/>
  <c r="EW33" i="2"/>
  <c r="EX25" i="2"/>
  <c r="EW13" i="2"/>
  <c r="ET13" i="2"/>
  <c r="EU13" i="2"/>
  <c r="EU20" i="2"/>
  <c r="EV20" i="2"/>
  <c r="EW20" i="2"/>
  <c r="EV5" i="2"/>
  <c r="FS32" i="2"/>
  <c r="ET11" i="2"/>
  <c r="EW12" i="2"/>
  <c r="FA21" i="2"/>
  <c r="EW21" i="2"/>
  <c r="EV21" i="2"/>
  <c r="FC21" i="2"/>
  <c r="EU21" i="2"/>
  <c r="FB21" i="2"/>
  <c r="EX21" i="2"/>
  <c r="ET21" i="2"/>
  <c r="FB7" i="2"/>
  <c r="EX7" i="2"/>
  <c r="ET7" i="2"/>
  <c r="FA7" i="2"/>
  <c r="EV7" i="2"/>
  <c r="FC7" i="2"/>
  <c r="EU7" i="2"/>
  <c r="EV4" i="2"/>
  <c r="EX18" i="2"/>
  <c r="EX12" i="2"/>
  <c r="EU11" i="2"/>
  <c r="FC40" i="2"/>
  <c r="EU40" i="2"/>
  <c r="FB40" i="2"/>
  <c r="EX40" i="2"/>
  <c r="ET40" i="2"/>
  <c r="FA40" i="2"/>
  <c r="EW40" i="2"/>
  <c r="EV40" i="2"/>
  <c r="ET37" i="2"/>
  <c r="EV37" i="2"/>
  <c r="EW37" i="2"/>
  <c r="HB34" i="2"/>
  <c r="FB34" i="2"/>
  <c r="EX34" i="2"/>
  <c r="ET34" i="2"/>
  <c r="HD34" i="2"/>
  <c r="EV34" i="2"/>
  <c r="HC34" i="2"/>
  <c r="FC34" i="2"/>
  <c r="EU34" i="2"/>
  <c r="FA34" i="2"/>
  <c r="EW34" i="2"/>
  <c r="FA28" i="2"/>
  <c r="EW28" i="2"/>
  <c r="EV28" i="2"/>
  <c r="FC28" i="2"/>
  <c r="EU28" i="2"/>
  <c r="FB28" i="2"/>
  <c r="EX28" i="2"/>
  <c r="ET28" i="2"/>
  <c r="EW32" i="2"/>
  <c r="ET4" i="2"/>
  <c r="EU38" i="2"/>
  <c r="EU18" i="2"/>
  <c r="EX26" i="2"/>
  <c r="ET18" i="2"/>
  <c r="EX31" i="2"/>
  <c r="ET38" i="2"/>
  <c r="FT6" i="2"/>
  <c r="EX19" i="2"/>
  <c r="EW26" i="2"/>
  <c r="EX39" i="2"/>
  <c r="EU39" i="2"/>
  <c r="EZ39" i="2" s="1"/>
  <c r="FD39" i="2" s="1"/>
  <c r="EU6" i="2"/>
  <c r="EV6" i="2"/>
  <c r="EW6" i="2"/>
  <c r="ET6" i="2"/>
  <c r="ET33" i="2"/>
  <c r="EV33" i="2"/>
  <c r="EU33" i="2"/>
  <c r="EV13" i="2"/>
  <c r="EX13" i="2"/>
  <c r="ET20" i="2"/>
  <c r="FS39" i="2"/>
  <c r="EU25" i="2"/>
  <c r="EW11" i="2"/>
  <c r="EU5" i="2"/>
  <c r="GW28" i="2"/>
  <c r="ET26" i="2"/>
  <c r="EW19" i="2"/>
  <c r="GT14" i="2"/>
  <c r="GX14" i="2"/>
  <c r="GX34" i="2"/>
  <c r="ET12" i="2"/>
  <c r="EU31" i="2"/>
  <c r="EW38" i="2"/>
  <c r="FS6" i="2"/>
  <c r="EV18" i="2"/>
  <c r="EV26" i="2"/>
  <c r="EX6" i="2"/>
  <c r="FS40" i="2"/>
  <c r="EV31" i="2"/>
  <c r="FS20" i="2"/>
  <c r="GX28" i="2"/>
  <c r="FS28" i="2"/>
  <c r="EX27" i="2"/>
  <c r="GU14" i="2"/>
  <c r="GW14" i="2"/>
  <c r="EU12" i="2"/>
  <c r="EX33" i="2"/>
  <c r="EX20" i="2"/>
  <c r="EW5" i="2"/>
  <c r="EX11" i="2"/>
  <c r="EV19" i="2"/>
  <c r="EU27" i="2"/>
  <c r="EZ27" i="2" s="1"/>
  <c r="FD27" i="2" s="1"/>
  <c r="EV27" i="2"/>
  <c r="EW27" i="2"/>
  <c r="BO28" i="2"/>
  <c r="BO14" i="2"/>
  <c r="BO13" i="2"/>
  <c r="BO27" i="2"/>
  <c r="AU32" i="2"/>
  <c r="CI21" i="2"/>
  <c r="CI7" i="2"/>
  <c r="AV40" i="2"/>
  <c r="AZ40" i="2" s="1"/>
  <c r="BP21" i="2"/>
  <c r="BT21" i="2" s="1"/>
  <c r="BP20" i="2"/>
  <c r="BT20" i="2" s="1"/>
  <c r="BO34" i="2"/>
  <c r="BO33" i="2"/>
  <c r="AU33" i="2"/>
  <c r="AU34" i="2"/>
  <c r="BO20" i="2"/>
  <c r="BO21" i="2"/>
  <c r="BO6" i="2"/>
  <c r="BO7" i="2"/>
  <c r="U39" i="2"/>
  <c r="P40" i="2"/>
  <c r="U40" i="2" s="1"/>
  <c r="AO21" i="2"/>
  <c r="P7" i="2"/>
  <c r="U7" i="2" s="1"/>
  <c r="U34" i="2"/>
  <c r="EY32" i="2" l="1"/>
  <c r="EZ19" i="2"/>
  <c r="FD19" i="2" s="1"/>
  <c r="AP52" i="2"/>
  <c r="AR52" i="2"/>
  <c r="FL73" i="2"/>
  <c r="FM73" i="2" s="1"/>
  <c r="FU73" i="2" s="1"/>
  <c r="FX40" i="2"/>
  <c r="FL80" i="2"/>
  <c r="FM80" i="2" s="1"/>
  <c r="AT52" i="2"/>
  <c r="BG21" i="2"/>
  <c r="AN61" i="2"/>
  <c r="AO61" i="2" s="1"/>
  <c r="Y4" i="2"/>
  <c r="BF54" i="2"/>
  <c r="AQ54" i="2"/>
  <c r="BB54" i="2"/>
  <c r="AP54" i="2"/>
  <c r="AY54" i="2"/>
  <c r="BG54" i="2"/>
  <c r="AX54" i="2"/>
  <c r="AS54" i="2"/>
  <c r="BC54" i="2"/>
  <c r="AT54" i="2"/>
  <c r="BE54" i="2"/>
  <c r="AR54" i="2"/>
  <c r="BA54" i="2"/>
  <c r="BD54" i="2"/>
  <c r="AW54" i="2"/>
  <c r="AV54" i="2"/>
  <c r="AZ54" i="2" s="1"/>
  <c r="AR53" i="2"/>
  <c r="AP53" i="2"/>
  <c r="AQ53" i="2"/>
  <c r="AS53" i="2"/>
  <c r="AT53" i="2"/>
  <c r="AW68" i="2"/>
  <c r="AT68" i="2"/>
  <c r="BE68" i="2"/>
  <c r="AR68" i="2"/>
  <c r="BB68" i="2"/>
  <c r="BC68" i="2"/>
  <c r="BA68" i="2"/>
  <c r="AX68" i="2"/>
  <c r="AY68" i="2"/>
  <c r="AV68" i="2"/>
  <c r="AZ68" i="2" s="1"/>
  <c r="AS68" i="2"/>
  <c r="AU68" i="2" s="1"/>
  <c r="BG68" i="2"/>
  <c r="BF68" i="2"/>
  <c r="BD68" i="2"/>
  <c r="AQ68" i="2"/>
  <c r="AP68" i="2"/>
  <c r="AP66" i="2"/>
  <c r="AR66" i="2"/>
  <c r="AT67" i="2"/>
  <c r="AT45" i="2"/>
  <c r="AP45" i="2"/>
  <c r="AT66" i="2"/>
  <c r="AU52" i="2"/>
  <c r="AQ66" i="2"/>
  <c r="AP67" i="2"/>
  <c r="AQ67" i="2"/>
  <c r="W32" i="2"/>
  <c r="AY47" i="2"/>
  <c r="AX47" i="2"/>
  <c r="AV47" i="2"/>
  <c r="AZ47" i="2" s="1"/>
  <c r="BE47" i="2"/>
  <c r="AQ47" i="2"/>
  <c r="AT47" i="2"/>
  <c r="BA47" i="2"/>
  <c r="AW47" i="2"/>
  <c r="BG47" i="2"/>
  <c r="BF47" i="2"/>
  <c r="AP47" i="2"/>
  <c r="AS47" i="2"/>
  <c r="BC47" i="2"/>
  <c r="BB47" i="2"/>
  <c r="BD47" i="2"/>
  <c r="AR47" i="2"/>
  <c r="AT46" i="2"/>
  <c r="AS46" i="2"/>
  <c r="AR46" i="2"/>
  <c r="AQ46" i="2"/>
  <c r="AP46" i="2"/>
  <c r="AS66" i="2"/>
  <c r="AU66" i="2" s="1"/>
  <c r="AS67" i="2"/>
  <c r="AR67" i="2"/>
  <c r="AS45" i="2"/>
  <c r="AU45" i="2" s="1"/>
  <c r="AR45" i="2"/>
  <c r="FX6" i="2"/>
  <c r="FL46" i="2"/>
  <c r="FM46" i="2" s="1"/>
  <c r="FL53" i="2"/>
  <c r="FM53" i="2" s="1"/>
  <c r="FX5" i="2"/>
  <c r="FY7" i="2" s="1"/>
  <c r="FL45" i="2"/>
  <c r="FM45" i="2" s="1"/>
  <c r="FX7" i="2"/>
  <c r="FL47" i="2"/>
  <c r="FM47" i="2" s="1"/>
  <c r="GD7" i="2"/>
  <c r="FL54" i="2"/>
  <c r="FM54" i="2" s="1"/>
  <c r="FU54" i="2" s="1"/>
  <c r="FX12" i="2"/>
  <c r="FY13" i="2" s="1"/>
  <c r="FL52" i="2"/>
  <c r="FM52" i="2" s="1"/>
  <c r="FL59" i="2"/>
  <c r="FM59" i="2" s="1"/>
  <c r="FU59" i="2" s="1"/>
  <c r="FX20" i="2"/>
  <c r="FL60" i="2"/>
  <c r="FM60" i="2" s="1"/>
  <c r="FX26" i="2"/>
  <c r="FL66" i="2"/>
  <c r="FM66" i="2" s="1"/>
  <c r="FL79" i="2"/>
  <c r="FM79" i="2" s="1"/>
  <c r="FX28" i="2"/>
  <c r="GB28" i="2" s="1"/>
  <c r="FL68" i="2"/>
  <c r="FM68" i="2" s="1"/>
  <c r="FX27" i="2"/>
  <c r="FL67" i="2"/>
  <c r="FM67" i="2" s="1"/>
  <c r="FX38" i="2"/>
  <c r="FY40" i="2" s="1"/>
  <c r="FL78" i="2"/>
  <c r="FM78" i="2" s="1"/>
  <c r="FX32" i="2"/>
  <c r="FL72" i="2"/>
  <c r="FM72" i="2" s="1"/>
  <c r="FX34" i="2"/>
  <c r="FL74" i="2"/>
  <c r="FM74" i="2" s="1"/>
  <c r="GA21" i="2"/>
  <c r="GB21" i="2"/>
  <c r="FZ21" i="2"/>
  <c r="GD21" i="2"/>
  <c r="GA7" i="2"/>
  <c r="GC7" i="2"/>
  <c r="GB7" i="2"/>
  <c r="FZ7" i="2"/>
  <c r="AU14" i="2"/>
  <c r="GD40" i="2"/>
  <c r="GA40" i="2"/>
  <c r="GB40" i="2"/>
  <c r="FZ40" i="2"/>
  <c r="GC40" i="2"/>
  <c r="FZ14" i="2"/>
  <c r="GD34" i="2"/>
  <c r="GC14" i="2"/>
  <c r="FY14" i="2"/>
  <c r="GB14" i="2"/>
  <c r="GA14" i="2"/>
  <c r="AV38" i="2"/>
  <c r="BP39" i="2"/>
  <c r="BT39" i="2" s="1"/>
  <c r="AU12" i="2"/>
  <c r="BB12" i="2" s="1"/>
  <c r="AV12" i="2"/>
  <c r="AZ12" i="2" s="1"/>
  <c r="BA14" i="2" s="1"/>
  <c r="AA18" i="2"/>
  <c r="FZ34" i="2"/>
  <c r="GA34" i="2"/>
  <c r="GC34" i="2"/>
  <c r="GB34" i="2"/>
  <c r="GA19" i="2"/>
  <c r="FY26" i="2"/>
  <c r="GC26" i="2"/>
  <c r="FZ26" i="2"/>
  <c r="GD26" i="2"/>
  <c r="FZ28" i="2"/>
  <c r="FY28" i="2"/>
  <c r="GA26" i="2"/>
  <c r="GD28" i="2"/>
  <c r="GC28" i="2"/>
  <c r="GB26" i="2"/>
  <c r="GA28" i="2"/>
  <c r="FZ27" i="2"/>
  <c r="GA27" i="2"/>
  <c r="GC27" i="2"/>
  <c r="GB27" i="2"/>
  <c r="FY27" i="2"/>
  <c r="GD27" i="2"/>
  <c r="EZ20" i="2"/>
  <c r="FD20" i="2" s="1"/>
  <c r="EZ34" i="2"/>
  <c r="FD34" i="2" s="1"/>
  <c r="EZ33" i="2"/>
  <c r="FD33" i="2" s="1"/>
  <c r="EZ7" i="2"/>
  <c r="FD7" i="2" s="1"/>
  <c r="EZ28" i="2"/>
  <c r="FD28" i="2" s="1"/>
  <c r="EZ14" i="2"/>
  <c r="FD14" i="2" s="1"/>
  <c r="EZ21" i="2"/>
  <c r="FD21" i="2" s="1"/>
  <c r="EZ13" i="2"/>
  <c r="FD13" i="2" s="1"/>
  <c r="EY38" i="2"/>
  <c r="EZ31" i="2"/>
  <c r="GA33" i="2"/>
  <c r="FZ33" i="2"/>
  <c r="GD32" i="2"/>
  <c r="FY32" i="2"/>
  <c r="FZ32" i="2"/>
  <c r="GA32" i="2"/>
  <c r="GB32" i="2"/>
  <c r="GC32" i="2"/>
  <c r="GD33" i="2"/>
  <c r="FY33" i="2"/>
  <c r="GB33" i="2"/>
  <c r="GC33" i="2"/>
  <c r="EZ4" i="2"/>
  <c r="BE14" i="2"/>
  <c r="GW7" i="2"/>
  <c r="EY31" i="2"/>
  <c r="BA13" i="2"/>
  <c r="BA12" i="2"/>
  <c r="FY12" i="2"/>
  <c r="GC12" i="2"/>
  <c r="GD12" i="2"/>
  <c r="FZ20" i="2"/>
  <c r="GC20" i="2"/>
  <c r="GB19" i="2"/>
  <c r="GD20" i="2"/>
  <c r="GA20" i="2"/>
  <c r="GC19" i="2"/>
  <c r="GD19" i="2"/>
  <c r="FZ19" i="2"/>
  <c r="GB20" i="2"/>
  <c r="EZ6" i="2"/>
  <c r="FD6" i="2" s="1"/>
  <c r="EY37" i="2"/>
  <c r="EZ37" i="2"/>
  <c r="EZ25" i="2"/>
  <c r="EY4" i="2"/>
  <c r="EZ32" i="2"/>
  <c r="FD32" i="2" s="1"/>
  <c r="EY19" i="2"/>
  <c r="GY39" i="2"/>
  <c r="GY40" i="2"/>
  <c r="EY25" i="2"/>
  <c r="GY21" i="2"/>
  <c r="GY20" i="2"/>
  <c r="EY40" i="2"/>
  <c r="EY5" i="2"/>
  <c r="GY27" i="2"/>
  <c r="GY34" i="2"/>
  <c r="GB5" i="2"/>
  <c r="EZ26" i="2"/>
  <c r="FD26" i="2" s="1"/>
  <c r="GA5" i="2"/>
  <c r="GC5" i="2"/>
  <c r="FZ5" i="2"/>
  <c r="GD5" i="2"/>
  <c r="GY28" i="2"/>
  <c r="GY13" i="2"/>
  <c r="EY21" i="2"/>
  <c r="GY14" i="2"/>
  <c r="EZ11" i="2"/>
  <c r="GS7" i="2"/>
  <c r="EZ5" i="2"/>
  <c r="FD5" i="2" s="1"/>
  <c r="GW6" i="2"/>
  <c r="GV6" i="2"/>
  <c r="GX6" i="2"/>
  <c r="GS6" i="2"/>
  <c r="GT6" i="2"/>
  <c r="GU6" i="2"/>
  <c r="GU7" i="2"/>
  <c r="GT7" i="2"/>
  <c r="EZ12" i="2"/>
  <c r="FD12" i="2" s="1"/>
  <c r="EZ38" i="2"/>
  <c r="FD38" i="2" s="1"/>
  <c r="EZ40" i="2"/>
  <c r="FD40" i="2" s="1"/>
  <c r="GV7" i="2"/>
  <c r="GX7" i="2"/>
  <c r="V37" i="2"/>
  <c r="EY7" i="2"/>
  <c r="EY28" i="2"/>
  <c r="V38" i="2"/>
  <c r="Z33" i="2"/>
  <c r="X33" i="2"/>
  <c r="Y6" i="2"/>
  <c r="Y31" i="2"/>
  <c r="X4" i="2"/>
  <c r="V4" i="2"/>
  <c r="W4" i="2"/>
  <c r="X5" i="2"/>
  <c r="W31" i="2"/>
  <c r="Y37" i="2"/>
  <c r="Z37" i="2"/>
  <c r="AT19" i="2"/>
  <c r="AR19" i="2"/>
  <c r="AP19" i="2"/>
  <c r="AR20" i="2"/>
  <c r="AP20" i="2"/>
  <c r="AQ19" i="2"/>
  <c r="AS20" i="2"/>
  <c r="AS19" i="2"/>
  <c r="AQ20" i="2"/>
  <c r="AT20" i="2"/>
  <c r="W38" i="2"/>
  <c r="Z38" i="2"/>
  <c r="X6" i="2"/>
  <c r="Y5" i="2"/>
  <c r="Z31" i="2"/>
  <c r="Z5" i="2"/>
  <c r="X31" i="2"/>
  <c r="X37" i="2"/>
  <c r="V32" i="2"/>
  <c r="EY6" i="2"/>
  <c r="Y38" i="2"/>
  <c r="W33" i="2"/>
  <c r="V6" i="2"/>
  <c r="W6" i="2"/>
  <c r="Z4" i="2"/>
  <c r="X32" i="2"/>
  <c r="W5" i="2"/>
  <c r="V31" i="2"/>
  <c r="Z32" i="2"/>
  <c r="W37" i="2"/>
  <c r="X38" i="2"/>
  <c r="V33" i="2"/>
  <c r="Y33" i="2"/>
  <c r="Z6" i="2"/>
  <c r="Y32" i="2"/>
  <c r="V5" i="2"/>
  <c r="CE34" i="2"/>
  <c r="CD34" i="2"/>
  <c r="CF34" i="2"/>
  <c r="AE34" i="2"/>
  <c r="AD34" i="2"/>
  <c r="AC34" i="2"/>
  <c r="X34" i="2"/>
  <c r="W34" i="2"/>
  <c r="Z34" i="2"/>
  <c r="V34" i="2"/>
  <c r="Y34" i="2"/>
  <c r="AD7" i="2"/>
  <c r="X7" i="2"/>
  <c r="AE7" i="2"/>
  <c r="W7" i="2"/>
  <c r="AC7" i="2"/>
  <c r="Z7" i="2"/>
  <c r="V7" i="2"/>
  <c r="Y7" i="2"/>
  <c r="AY21" i="2"/>
  <c r="AS21" i="2"/>
  <c r="AX21" i="2"/>
  <c r="AR21" i="2"/>
  <c r="AW21" i="2"/>
  <c r="AQ21" i="2"/>
  <c r="AT21" i="2"/>
  <c r="AP21" i="2"/>
  <c r="AV21" i="2" s="1"/>
  <c r="AZ21" i="2" s="1"/>
  <c r="AE40" i="2"/>
  <c r="AD40" i="2"/>
  <c r="AC40" i="2"/>
  <c r="X40" i="2"/>
  <c r="W40" i="2"/>
  <c r="Z40" i="2"/>
  <c r="V40" i="2"/>
  <c r="Y40" i="2"/>
  <c r="AC39" i="2"/>
  <c r="AE39" i="2"/>
  <c r="Y39" i="2"/>
  <c r="AD39" i="2"/>
  <c r="X39" i="2"/>
  <c r="W39" i="2"/>
  <c r="Z39" i="2"/>
  <c r="V39" i="2"/>
  <c r="EY26" i="2"/>
  <c r="EY33" i="2"/>
  <c r="EY11" i="2"/>
  <c r="EZ18" i="2"/>
  <c r="EY12" i="2"/>
  <c r="EY20" i="2"/>
  <c r="EY39" i="2"/>
  <c r="FY6" i="2"/>
  <c r="GB6" i="2"/>
  <c r="GA6" i="2"/>
  <c r="GD6" i="2"/>
  <c r="FZ6" i="2"/>
  <c r="GC6" i="2"/>
  <c r="FY5" i="2"/>
  <c r="EY34" i="2"/>
  <c r="EY13" i="2"/>
  <c r="GY33" i="2"/>
  <c r="EY18" i="2"/>
  <c r="EY14" i="2"/>
  <c r="EY27" i="2"/>
  <c r="BX21" i="2"/>
  <c r="BW21" i="2"/>
  <c r="BZ21" i="2"/>
  <c r="BV21" i="2"/>
  <c r="BY21" i="2"/>
  <c r="BU21" i="2"/>
  <c r="BX20" i="2"/>
  <c r="BW20" i="2"/>
  <c r="BZ20" i="2"/>
  <c r="BV20" i="2"/>
  <c r="BY20" i="2"/>
  <c r="BU20" i="2"/>
  <c r="BO40" i="2"/>
  <c r="BO39" i="2"/>
  <c r="AV39" i="2"/>
  <c r="BP40" i="2"/>
  <c r="BT40" i="2" s="1"/>
  <c r="BU39" i="2" s="1"/>
  <c r="AU26" i="2"/>
  <c r="AU39" i="2"/>
  <c r="AU38" i="2"/>
  <c r="BP14" i="2"/>
  <c r="BT14" i="2" s="1"/>
  <c r="AU40" i="2"/>
  <c r="AV20" i="2"/>
  <c r="AZ20" i="2" s="1"/>
  <c r="BP6" i="2"/>
  <c r="BT6" i="2" s="1"/>
  <c r="AA27" i="2"/>
  <c r="AU27" i="2"/>
  <c r="AV28" i="2"/>
  <c r="AZ28" i="2" s="1"/>
  <c r="AV26" i="2"/>
  <c r="AZ26" i="2" s="1"/>
  <c r="BP13" i="2"/>
  <c r="BT13" i="2" s="1"/>
  <c r="AA19" i="2"/>
  <c r="BP7" i="2"/>
  <c r="BT7" i="2" s="1"/>
  <c r="AV7" i="2"/>
  <c r="AZ7" i="2" s="1"/>
  <c r="AB14" i="2"/>
  <c r="AF14" i="2" s="1"/>
  <c r="AB21" i="2"/>
  <c r="AF21" i="2" s="1"/>
  <c r="AB28" i="2"/>
  <c r="AF28" i="2" s="1"/>
  <c r="AB27" i="2"/>
  <c r="AF27" i="2" s="1"/>
  <c r="AB26" i="2"/>
  <c r="AF26" i="2" s="1"/>
  <c r="AA20" i="2"/>
  <c r="AV27" i="2"/>
  <c r="AZ27" i="2" s="1"/>
  <c r="AB25" i="2"/>
  <c r="AU28" i="2"/>
  <c r="AB19" i="2"/>
  <c r="AF19" i="2" s="1"/>
  <c r="AB18" i="2"/>
  <c r="AB20" i="2"/>
  <c r="AF20" i="2" s="1"/>
  <c r="AB13" i="2"/>
  <c r="AF13" i="2" s="1"/>
  <c r="AU5" i="2"/>
  <c r="AU6" i="2"/>
  <c r="AV6" i="2"/>
  <c r="AZ6" i="2" s="1"/>
  <c r="AV5" i="2"/>
  <c r="AZ5" i="2" s="1"/>
  <c r="AU7" i="2"/>
  <c r="AB11" i="2"/>
  <c r="AA13" i="2"/>
  <c r="AA25" i="2"/>
  <c r="AB12" i="2"/>
  <c r="AF12" i="2" s="1"/>
  <c r="AA26" i="2"/>
  <c r="AA12" i="2"/>
  <c r="AA11" i="2"/>
  <c r="AV33" i="2"/>
  <c r="AA14" i="2"/>
  <c r="AA21" i="2"/>
  <c r="AA28" i="2"/>
  <c r="CU14" i="2"/>
  <c r="CV14" i="2"/>
  <c r="CC30" i="2"/>
  <c r="FV73" i="2" l="1"/>
  <c r="FW73" i="2"/>
  <c r="AU53" i="2"/>
  <c r="CF28" i="2"/>
  <c r="CD28" i="2"/>
  <c r="CE28" i="2"/>
  <c r="AU67" i="2"/>
  <c r="FP80" i="2"/>
  <c r="FW80" i="2"/>
  <c r="FV80" i="2"/>
  <c r="FU80" i="2"/>
  <c r="FO80" i="2"/>
  <c r="FN80" i="2"/>
  <c r="FT80" i="2" s="1"/>
  <c r="FX80" i="2" s="1"/>
  <c r="AZ33" i="2"/>
  <c r="AZ39" i="2"/>
  <c r="AN79" i="2"/>
  <c r="AO79" i="2" s="1"/>
  <c r="AZ38" i="2"/>
  <c r="BC40" i="2" s="1"/>
  <c r="AN78" i="2"/>
  <c r="AO78" i="2" s="1"/>
  <c r="AN80" i="2"/>
  <c r="AO80" i="2" s="1"/>
  <c r="AF25" i="2"/>
  <c r="T66" i="2"/>
  <c r="U66" i="2" s="1"/>
  <c r="T65" i="2"/>
  <c r="U65" i="2" s="1"/>
  <c r="T67" i="2"/>
  <c r="U67" i="2" s="1"/>
  <c r="T68" i="2"/>
  <c r="U68" i="2" s="1"/>
  <c r="AF11" i="2"/>
  <c r="AJ14" i="2" s="1"/>
  <c r="T52" i="2"/>
  <c r="U52" i="2" s="1"/>
  <c r="T51" i="2"/>
  <c r="U51" i="2" s="1"/>
  <c r="T53" i="2"/>
  <c r="U53" i="2" s="1"/>
  <c r="T54" i="2"/>
  <c r="U54" i="2" s="1"/>
  <c r="AF18" i="2"/>
  <c r="T60" i="2"/>
  <c r="U60" i="2" s="1"/>
  <c r="T59" i="2"/>
  <c r="U59" i="2" s="1"/>
  <c r="T58" i="2"/>
  <c r="U58" i="2" s="1"/>
  <c r="T61" i="2"/>
  <c r="U61" i="2" s="1"/>
  <c r="AU47" i="2"/>
  <c r="AU46" i="2"/>
  <c r="BF61" i="2"/>
  <c r="AP61" i="2"/>
  <c r="BB61" i="2"/>
  <c r="AX61" i="2"/>
  <c r="AR61" i="2"/>
  <c r="AY61" i="2"/>
  <c r="AW61" i="2"/>
  <c r="AQ61" i="2"/>
  <c r="AS61" i="2"/>
  <c r="BG61" i="2"/>
  <c r="BE61" i="2"/>
  <c r="AV61" i="2"/>
  <c r="AZ61" i="2" s="1"/>
  <c r="AT61" i="2"/>
  <c r="BC61" i="2"/>
  <c r="BA61" i="2"/>
  <c r="BD61" i="2"/>
  <c r="AP60" i="2"/>
  <c r="AT59" i="2"/>
  <c r="AT60" i="2"/>
  <c r="AS59" i="2"/>
  <c r="AR60" i="2"/>
  <c r="AQ60" i="2"/>
  <c r="AP59" i="2"/>
  <c r="AQ59" i="2"/>
  <c r="AS60" i="2"/>
  <c r="AU60" i="2" s="1"/>
  <c r="AR59" i="2"/>
  <c r="AU54" i="2"/>
  <c r="ER80" i="2"/>
  <c r="ES80" i="2" s="1"/>
  <c r="FQ53" i="2"/>
  <c r="GA13" i="2"/>
  <c r="FZ13" i="2"/>
  <c r="GA12" i="2"/>
  <c r="GD13" i="2"/>
  <c r="FZ12" i="2"/>
  <c r="GB13" i="2"/>
  <c r="FW53" i="2"/>
  <c r="GC13" i="2"/>
  <c r="GB12" i="2"/>
  <c r="FL50" i="2" s="1"/>
  <c r="FV53" i="2"/>
  <c r="GD14" i="2"/>
  <c r="FN53" i="2"/>
  <c r="FU53" i="2"/>
  <c r="FV54" i="2"/>
  <c r="FO54" i="2"/>
  <c r="FW54" i="2"/>
  <c r="FR45" i="2"/>
  <c r="FY47" i="2"/>
  <c r="GA47" i="2"/>
  <c r="FN47" i="2"/>
  <c r="FP47" i="2"/>
  <c r="FV47" i="2"/>
  <c r="GB47" i="2"/>
  <c r="GD47" i="2"/>
  <c r="FO47" i="2"/>
  <c r="FU47" i="2"/>
  <c r="FW47" i="2"/>
  <c r="GC47" i="2"/>
  <c r="GE47" i="2"/>
  <c r="GE7" i="2" s="1"/>
  <c r="FR47" i="2"/>
  <c r="FT47" i="2"/>
  <c r="FX47" i="2" s="1"/>
  <c r="FZ47" i="2"/>
  <c r="FQ47" i="2"/>
  <c r="FV46" i="2"/>
  <c r="FW46" i="2"/>
  <c r="FU46" i="2"/>
  <c r="FN46" i="2"/>
  <c r="FT46" i="2" s="1"/>
  <c r="FX46" i="2" s="1"/>
  <c r="FO46" i="2"/>
  <c r="FR46" i="2"/>
  <c r="FP46" i="2"/>
  <c r="FQ46" i="2"/>
  <c r="FV45" i="2"/>
  <c r="FU45" i="2"/>
  <c r="FW45" i="2"/>
  <c r="FO45" i="2"/>
  <c r="FQ45" i="2"/>
  <c r="FP45" i="2"/>
  <c r="FN45" i="2"/>
  <c r="FP54" i="2"/>
  <c r="FR54" i="2"/>
  <c r="FN54" i="2"/>
  <c r="FT54" i="2" s="1"/>
  <c r="FX54" i="2" s="1"/>
  <c r="FR53" i="2"/>
  <c r="FU52" i="2"/>
  <c r="FW52" i="2"/>
  <c r="FV52" i="2"/>
  <c r="FR52" i="2"/>
  <c r="FN52" i="2"/>
  <c r="FT52" i="2" s="1"/>
  <c r="FX52" i="2" s="1"/>
  <c r="FO52" i="2"/>
  <c r="FQ52" i="2"/>
  <c r="FP52" i="2"/>
  <c r="FP53" i="2"/>
  <c r="FQ54" i="2"/>
  <c r="FS54" i="2" s="1"/>
  <c r="FO53" i="2"/>
  <c r="GD39" i="2"/>
  <c r="FZ39" i="2"/>
  <c r="GB38" i="2"/>
  <c r="GA38" i="2"/>
  <c r="FY39" i="2"/>
  <c r="GB39" i="2"/>
  <c r="FY38" i="2"/>
  <c r="FV59" i="2"/>
  <c r="FN79" i="2"/>
  <c r="FW59" i="2"/>
  <c r="FW60" i="2"/>
  <c r="FV60" i="2"/>
  <c r="FU60" i="2"/>
  <c r="FP60" i="2"/>
  <c r="FN60" i="2"/>
  <c r="FO60" i="2"/>
  <c r="FQ60" i="2"/>
  <c r="FR60" i="2"/>
  <c r="FO59" i="2"/>
  <c r="FQ61" i="2"/>
  <c r="GA39" i="2"/>
  <c r="GC38" i="2"/>
  <c r="FY19" i="2"/>
  <c r="FY20" i="2"/>
  <c r="FN59" i="2"/>
  <c r="FT59" i="2" s="1"/>
  <c r="FX59" i="2" s="1"/>
  <c r="GD38" i="2"/>
  <c r="FL76" i="2" s="1"/>
  <c r="FZ38" i="2"/>
  <c r="GC39" i="2"/>
  <c r="FQ59" i="2"/>
  <c r="FR59" i="2"/>
  <c r="FR61" i="2"/>
  <c r="FP59" i="2"/>
  <c r="FP79" i="2"/>
  <c r="FV79" i="2"/>
  <c r="FU79" i="2"/>
  <c r="FW79" i="2"/>
  <c r="GA67" i="2"/>
  <c r="GE67" i="2"/>
  <c r="GE27" i="2" s="1"/>
  <c r="FV67" i="2"/>
  <c r="GD67" i="2"/>
  <c r="FT67" i="2"/>
  <c r="FX67" i="2" s="1"/>
  <c r="FU67" i="2"/>
  <c r="GB67" i="2"/>
  <c r="FW67" i="2"/>
  <c r="FZ67" i="2"/>
  <c r="GC67" i="2"/>
  <c r="FY67" i="2"/>
  <c r="FN67" i="2"/>
  <c r="FO67" i="2"/>
  <c r="FP67" i="2"/>
  <c r="FQ67" i="2"/>
  <c r="GD66" i="2"/>
  <c r="GC66" i="2"/>
  <c r="GB66" i="2"/>
  <c r="FT66" i="2"/>
  <c r="FX66" i="2" s="1"/>
  <c r="FU66" i="2"/>
  <c r="FV66" i="2"/>
  <c r="GE66" i="2"/>
  <c r="GE26" i="2" s="1"/>
  <c r="GA66" i="2"/>
  <c r="FY66" i="2"/>
  <c r="FZ66" i="2"/>
  <c r="FW66" i="2"/>
  <c r="FP66" i="2"/>
  <c r="FO66" i="2"/>
  <c r="FQ66" i="2"/>
  <c r="FN66" i="2"/>
  <c r="FR66" i="2"/>
  <c r="FR67" i="2"/>
  <c r="FN68" i="2"/>
  <c r="GE68" i="2"/>
  <c r="GE28" i="2" s="1"/>
  <c r="FW68" i="2"/>
  <c r="FZ68" i="2"/>
  <c r="FO68" i="2"/>
  <c r="FV68" i="2"/>
  <c r="FR68" i="2"/>
  <c r="GB68" i="2"/>
  <c r="FP68" i="2"/>
  <c r="FT68" i="2"/>
  <c r="FX68" i="2" s="1"/>
  <c r="FY68" i="2"/>
  <c r="FU68" i="2"/>
  <c r="GC68" i="2"/>
  <c r="GD68" i="2"/>
  <c r="FQ68" i="2"/>
  <c r="FS68" i="2" s="1"/>
  <c r="GA68" i="2"/>
  <c r="FQ79" i="2"/>
  <c r="FW78" i="2"/>
  <c r="FU78" i="2"/>
  <c r="FV78" i="2"/>
  <c r="FR78" i="2"/>
  <c r="FO78" i="2"/>
  <c r="FQ78" i="2"/>
  <c r="FR80" i="2"/>
  <c r="FN78" i="2"/>
  <c r="FT78" i="2" s="1"/>
  <c r="FX78" i="2" s="1"/>
  <c r="FQ80" i="2"/>
  <c r="FP78" i="2"/>
  <c r="FR79" i="2"/>
  <c r="FO79" i="2"/>
  <c r="FT79" i="2" s="1"/>
  <c r="FX79" i="2" s="1"/>
  <c r="FW74" i="2"/>
  <c r="FV74" i="2"/>
  <c r="FU74" i="2"/>
  <c r="FP74" i="2"/>
  <c r="FO74" i="2"/>
  <c r="FR74" i="2"/>
  <c r="FQ74" i="2"/>
  <c r="FN74" i="2"/>
  <c r="FT74" i="2" s="1"/>
  <c r="FX74" i="2" s="1"/>
  <c r="FR73" i="2"/>
  <c r="FN73" i="2"/>
  <c r="FQ73" i="2"/>
  <c r="FU72" i="2"/>
  <c r="GE72" i="2"/>
  <c r="GE32" i="2" s="1"/>
  <c r="FW72" i="2"/>
  <c r="GB72" i="2"/>
  <c r="GD72" i="2"/>
  <c r="FZ72" i="2"/>
  <c r="FT72" i="2"/>
  <c r="FX72" i="2" s="1"/>
  <c r="FY72" i="2"/>
  <c r="GC72" i="2"/>
  <c r="FV72" i="2"/>
  <c r="GA72" i="2"/>
  <c r="FO72" i="2"/>
  <c r="FP72" i="2"/>
  <c r="FN72" i="2"/>
  <c r="FQ72" i="2"/>
  <c r="FR72" i="2"/>
  <c r="FO73" i="2"/>
  <c r="FY34" i="2"/>
  <c r="FP73" i="2"/>
  <c r="FL64" i="2"/>
  <c r="FL57" i="2"/>
  <c r="FD11" i="2"/>
  <c r="FG13" i="2" s="1"/>
  <c r="ER51" i="2"/>
  <c r="ES51" i="2" s="1"/>
  <c r="ER52" i="2"/>
  <c r="ES52" i="2" s="1"/>
  <c r="ER53" i="2"/>
  <c r="ES53" i="2" s="1"/>
  <c r="ER54" i="2"/>
  <c r="ES54" i="2" s="1"/>
  <c r="FD37" i="2"/>
  <c r="FH38" i="2" s="1"/>
  <c r="ER77" i="2"/>
  <c r="ES77" i="2" s="1"/>
  <c r="ER78" i="2"/>
  <c r="ES78" i="2" s="1"/>
  <c r="ER79" i="2"/>
  <c r="ES79" i="2" s="1"/>
  <c r="FD4" i="2"/>
  <c r="FJ7" i="2" s="1"/>
  <c r="ER44" i="2"/>
  <c r="ES44" i="2" s="1"/>
  <c r="ER45" i="2"/>
  <c r="ES45" i="2" s="1"/>
  <c r="ER46" i="2"/>
  <c r="ES46" i="2" s="1"/>
  <c r="ER47" i="2"/>
  <c r="ES47" i="2" s="1"/>
  <c r="FD18" i="2"/>
  <c r="FJ21" i="2" s="1"/>
  <c r="ER58" i="2"/>
  <c r="ES58" i="2" s="1"/>
  <c r="ER59" i="2"/>
  <c r="ES59" i="2" s="1"/>
  <c r="ER60" i="2"/>
  <c r="ES60" i="2" s="1"/>
  <c r="ER61" i="2"/>
  <c r="ES61" i="2" s="1"/>
  <c r="FL43" i="2"/>
  <c r="FL70" i="2"/>
  <c r="FD31" i="2"/>
  <c r="FJ32" i="2" s="1"/>
  <c r="ER71" i="2"/>
  <c r="ES71" i="2" s="1"/>
  <c r="ER72" i="2"/>
  <c r="ES72" i="2" s="1"/>
  <c r="ER73" i="2"/>
  <c r="ES73" i="2" s="1"/>
  <c r="ER74" i="2"/>
  <c r="ES74" i="2" s="1"/>
  <c r="FD25" i="2"/>
  <c r="FI27" i="2" s="1"/>
  <c r="ER65" i="2"/>
  <c r="ES65" i="2" s="1"/>
  <c r="ER66" i="2"/>
  <c r="ES66" i="2" s="1"/>
  <c r="ER67" i="2"/>
  <c r="ES67" i="2" s="1"/>
  <c r="ER68" i="2"/>
  <c r="ES68" i="2" s="1"/>
  <c r="BC12" i="2"/>
  <c r="AV19" i="2"/>
  <c r="AZ19" i="2" s="1"/>
  <c r="BB14" i="2"/>
  <c r="BF12" i="2"/>
  <c r="BF13" i="2"/>
  <c r="BE13" i="2"/>
  <c r="BD14" i="2"/>
  <c r="BD12" i="2"/>
  <c r="BD13" i="2"/>
  <c r="BC14" i="2"/>
  <c r="BF14" i="2"/>
  <c r="BB13" i="2"/>
  <c r="BC13" i="2"/>
  <c r="BE12" i="2"/>
  <c r="BF7" i="2"/>
  <c r="BE7" i="2"/>
  <c r="BD7" i="2"/>
  <c r="BC7" i="2"/>
  <c r="BB7" i="2"/>
  <c r="BA7" i="2"/>
  <c r="AA6" i="2"/>
  <c r="AI28" i="2"/>
  <c r="AJ28" i="2"/>
  <c r="AK28" i="2"/>
  <c r="AL28" i="2"/>
  <c r="AG28" i="2"/>
  <c r="AH28" i="2"/>
  <c r="AK13" i="2"/>
  <c r="AI13" i="2"/>
  <c r="AH13" i="2"/>
  <c r="AI21" i="2"/>
  <c r="AJ21" i="2"/>
  <c r="AH21" i="2"/>
  <c r="AK21" i="2"/>
  <c r="AL21" i="2"/>
  <c r="AG21" i="2"/>
  <c r="AG14" i="2"/>
  <c r="AI14" i="2"/>
  <c r="AK20" i="2"/>
  <c r="AJ20" i="2"/>
  <c r="AG20" i="2"/>
  <c r="AH20" i="2"/>
  <c r="AL20" i="2"/>
  <c r="AI20" i="2"/>
  <c r="AJ27" i="2"/>
  <c r="AK27" i="2"/>
  <c r="AL27" i="2"/>
  <c r="AG27" i="2"/>
  <c r="AI27" i="2"/>
  <c r="AH27" i="2"/>
  <c r="GZ21" i="2"/>
  <c r="BY39" i="2"/>
  <c r="BD40" i="2"/>
  <c r="BB40" i="2"/>
  <c r="BF40" i="2"/>
  <c r="BE40" i="2"/>
  <c r="BC28" i="2"/>
  <c r="BF28" i="2"/>
  <c r="BE28" i="2"/>
  <c r="BD28" i="2"/>
  <c r="BB28" i="2"/>
  <c r="BA28" i="2"/>
  <c r="BF38" i="2"/>
  <c r="BA21" i="2"/>
  <c r="BA19" i="2"/>
  <c r="BC26" i="2"/>
  <c r="BE26" i="2"/>
  <c r="BB26" i="2"/>
  <c r="BD26" i="2"/>
  <c r="BF26" i="2"/>
  <c r="BA26" i="2"/>
  <c r="BB27" i="2"/>
  <c r="BD27" i="2"/>
  <c r="BE27" i="2"/>
  <c r="BC27" i="2"/>
  <c r="BF27" i="2"/>
  <c r="BA27" i="2"/>
  <c r="BA20" i="2"/>
  <c r="GZ40" i="2"/>
  <c r="GZ20" i="2"/>
  <c r="GZ39" i="2"/>
  <c r="GZ14" i="2"/>
  <c r="GZ13" i="2"/>
  <c r="GZ27" i="2"/>
  <c r="GZ28" i="2"/>
  <c r="GY7" i="2"/>
  <c r="GY6" i="2"/>
  <c r="BB6" i="2"/>
  <c r="BE6" i="2"/>
  <c r="BC6" i="2"/>
  <c r="BA6" i="2"/>
  <c r="BD6" i="2"/>
  <c r="BF6" i="2"/>
  <c r="BW39" i="2"/>
  <c r="BE5" i="2"/>
  <c r="BC5" i="2"/>
  <c r="BF5" i="2"/>
  <c r="BA5" i="2"/>
  <c r="BB5" i="2"/>
  <c r="BD5" i="2"/>
  <c r="BZ40" i="2"/>
  <c r="BY40" i="2"/>
  <c r="BW40" i="2"/>
  <c r="BV40" i="2"/>
  <c r="BU40" i="2"/>
  <c r="BX40" i="2"/>
  <c r="BZ39" i="2"/>
  <c r="BX39" i="2"/>
  <c r="BV39" i="2"/>
  <c r="AI26" i="2"/>
  <c r="AG26" i="2"/>
  <c r="AH26" i="2"/>
  <c r="AJ26" i="2"/>
  <c r="AK26" i="2"/>
  <c r="AL26" i="2"/>
  <c r="AK12" i="2"/>
  <c r="AL12" i="2"/>
  <c r="AG11" i="2"/>
  <c r="AL25" i="2"/>
  <c r="AH25" i="2"/>
  <c r="AI25" i="2"/>
  <c r="AJ25" i="2"/>
  <c r="AG25" i="2"/>
  <c r="AK25" i="2"/>
  <c r="AJ18" i="2"/>
  <c r="AG18" i="2"/>
  <c r="AI18" i="2"/>
  <c r="AL18" i="2"/>
  <c r="AH18" i="2"/>
  <c r="AK18" i="2"/>
  <c r="AI19" i="2"/>
  <c r="AJ19" i="2"/>
  <c r="AH19" i="2"/>
  <c r="AG19" i="2"/>
  <c r="AK19" i="2"/>
  <c r="AL19" i="2"/>
  <c r="GZ33" i="2"/>
  <c r="GZ34" i="2"/>
  <c r="BF39" i="2"/>
  <c r="BB39" i="2"/>
  <c r="BE39" i="2"/>
  <c r="BA39" i="2"/>
  <c r="BD39" i="2"/>
  <c r="BC39" i="2"/>
  <c r="BX6" i="2"/>
  <c r="BW6" i="2"/>
  <c r="BZ6" i="2"/>
  <c r="BV6" i="2"/>
  <c r="BY6" i="2"/>
  <c r="BU6" i="2"/>
  <c r="BX14" i="2"/>
  <c r="BW14" i="2"/>
  <c r="BZ14" i="2"/>
  <c r="BV14" i="2"/>
  <c r="BY14" i="2"/>
  <c r="BU14" i="2"/>
  <c r="BA38" i="2"/>
  <c r="BC38" i="2"/>
  <c r="BX7" i="2"/>
  <c r="BW7" i="2"/>
  <c r="BZ7" i="2"/>
  <c r="BV7" i="2"/>
  <c r="BY7" i="2"/>
  <c r="BU7" i="2"/>
  <c r="BE38" i="2"/>
  <c r="BD38" i="2"/>
  <c r="BB38" i="2"/>
  <c r="BX13" i="2"/>
  <c r="BW13" i="2"/>
  <c r="BZ13" i="2"/>
  <c r="BV13" i="2"/>
  <c r="BY13" i="2"/>
  <c r="BU13" i="2"/>
  <c r="AB37" i="2"/>
  <c r="AB6" i="2"/>
  <c r="AF6" i="2" s="1"/>
  <c r="AB7" i="2"/>
  <c r="AF7" i="2" s="1"/>
  <c r="AA33" i="2"/>
  <c r="BP34" i="2"/>
  <c r="BT34" i="2" s="1"/>
  <c r="BP33" i="2"/>
  <c r="BT33" i="2" s="1"/>
  <c r="AV32" i="2"/>
  <c r="BP27" i="2"/>
  <c r="BT27" i="2" s="1"/>
  <c r="AA5" i="2"/>
  <c r="AA4" i="2"/>
  <c r="AA40" i="2"/>
  <c r="AA31" i="2"/>
  <c r="AB39" i="2"/>
  <c r="AF39" i="2" s="1"/>
  <c r="AB34" i="2"/>
  <c r="AF34" i="2" s="1"/>
  <c r="AB40" i="2"/>
  <c r="AF40" i="2" s="1"/>
  <c r="AB38" i="2"/>
  <c r="AF38" i="2" s="1"/>
  <c r="AB33" i="2"/>
  <c r="AF33" i="2" s="1"/>
  <c r="AV34" i="2"/>
  <c r="AB32" i="2"/>
  <c r="AF32" i="2" s="1"/>
  <c r="AB31" i="2"/>
  <c r="BP28" i="2"/>
  <c r="BT28" i="2" s="1"/>
  <c r="AU20" i="2"/>
  <c r="AU21" i="2"/>
  <c r="AU19" i="2"/>
  <c r="AA38" i="2"/>
  <c r="AA7" i="2"/>
  <c r="AA32" i="2"/>
  <c r="AB5" i="2"/>
  <c r="AF5" i="2" s="1"/>
  <c r="AB4" i="2"/>
  <c r="AA37" i="2"/>
  <c r="AA39" i="2"/>
  <c r="AA34" i="2"/>
  <c r="CU21" i="2"/>
  <c r="CV21" i="2"/>
  <c r="FS46" i="2" l="1"/>
  <c r="AK11" i="2"/>
  <c r="AI12" i="2"/>
  <c r="AL13" i="2"/>
  <c r="AL11" i="2"/>
  <c r="AJ12" i="2"/>
  <c r="AL14" i="2"/>
  <c r="AJ13" i="2"/>
  <c r="FS45" i="2"/>
  <c r="AH11" i="2"/>
  <c r="AK14" i="2"/>
  <c r="AG13" i="2"/>
  <c r="AG12" i="2"/>
  <c r="AJ11" i="2"/>
  <c r="AH12" i="2"/>
  <c r="AH14" i="2"/>
  <c r="FS53" i="2"/>
  <c r="AI11" i="2"/>
  <c r="FH37" i="2"/>
  <c r="FE40" i="2"/>
  <c r="FF38" i="2"/>
  <c r="FE37" i="2"/>
  <c r="FY80" i="2"/>
  <c r="FT73" i="2"/>
  <c r="FX73" i="2" s="1"/>
  <c r="FY74" i="2" s="1"/>
  <c r="AT78" i="2"/>
  <c r="AR80" i="2"/>
  <c r="AW80" i="2"/>
  <c r="AP80" i="2"/>
  <c r="AV80" i="2" s="1"/>
  <c r="AZ80" i="2" s="1"/>
  <c r="AS80" i="2"/>
  <c r="AX80" i="2"/>
  <c r="AY80" i="2"/>
  <c r="AT80" i="2"/>
  <c r="AQ80" i="2"/>
  <c r="BA40" i="2"/>
  <c r="AZ32" i="2"/>
  <c r="AN72" i="2"/>
  <c r="AO72" i="2" s="1"/>
  <c r="FG40" i="2"/>
  <c r="FE39" i="2"/>
  <c r="AX78" i="2"/>
  <c r="AY78" i="2"/>
  <c r="AW78" i="2"/>
  <c r="AQ78" i="2"/>
  <c r="AR78" i="2"/>
  <c r="AS78" i="2"/>
  <c r="AU78" i="2" s="1"/>
  <c r="AP78" i="2"/>
  <c r="AV78" i="2" s="1"/>
  <c r="AZ78" i="2" s="1"/>
  <c r="AZ34" i="2"/>
  <c r="AN74" i="2"/>
  <c r="AO74" i="2" s="1"/>
  <c r="AN73" i="2"/>
  <c r="AO73" i="2" s="1"/>
  <c r="FH39" i="2"/>
  <c r="T64" i="2"/>
  <c r="FG37" i="2"/>
  <c r="FI38" i="2"/>
  <c r="FJ38" i="2"/>
  <c r="AY79" i="2"/>
  <c r="AW79" i="2"/>
  <c r="AX79" i="2"/>
  <c r="AP79" i="2"/>
  <c r="AV79" i="2" s="1"/>
  <c r="AZ79" i="2" s="1"/>
  <c r="AQ79" i="2"/>
  <c r="AT79" i="2"/>
  <c r="AR79" i="2"/>
  <c r="AS79" i="2"/>
  <c r="AU79" i="2" s="1"/>
  <c r="FG39" i="2"/>
  <c r="FI40" i="2"/>
  <c r="FG38" i="2"/>
  <c r="FJ40" i="2"/>
  <c r="FF40" i="2"/>
  <c r="FH40" i="2"/>
  <c r="FI37" i="2"/>
  <c r="FE38" i="2"/>
  <c r="FJ39" i="2"/>
  <c r="FF39" i="2"/>
  <c r="FJ37" i="2"/>
  <c r="FF37" i="2"/>
  <c r="FI39" i="2"/>
  <c r="FI6" i="2"/>
  <c r="T80" i="2"/>
  <c r="U80" i="2" s="1"/>
  <c r="T79" i="2"/>
  <c r="U79" i="2" s="1"/>
  <c r="T73" i="2"/>
  <c r="U73" i="2" s="1"/>
  <c r="T74" i="2"/>
  <c r="U74" i="2" s="1"/>
  <c r="X60" i="2"/>
  <c r="W60" i="2"/>
  <c r="AC60" i="2"/>
  <c r="AD60" i="2"/>
  <c r="V60" i="2"/>
  <c r="AE60" i="2"/>
  <c r="Z60" i="2"/>
  <c r="Y60" i="2"/>
  <c r="AA60" i="2" s="1"/>
  <c r="AD51" i="2"/>
  <c r="AE51" i="2"/>
  <c r="AC51" i="2"/>
  <c r="W51" i="2"/>
  <c r="Z51" i="2"/>
  <c r="V51" i="2"/>
  <c r="AB51" i="2" s="1"/>
  <c r="AF51" i="2" s="1"/>
  <c r="X51" i="2"/>
  <c r="Y51" i="2"/>
  <c r="Y67" i="2"/>
  <c r="AC67" i="2"/>
  <c r="X67" i="2"/>
  <c r="Z67" i="2"/>
  <c r="AE67" i="2"/>
  <c r="V67" i="2"/>
  <c r="AD67" i="2"/>
  <c r="W67" i="2"/>
  <c r="AN50" i="2"/>
  <c r="AE61" i="2"/>
  <c r="AC61" i="2"/>
  <c r="X61" i="2"/>
  <c r="V61" i="2"/>
  <c r="W61" i="2"/>
  <c r="Y61" i="2"/>
  <c r="Z61" i="2"/>
  <c r="AD61" i="2"/>
  <c r="AD52" i="2"/>
  <c r="AC52" i="2"/>
  <c r="AE52" i="2"/>
  <c r="V52" i="2"/>
  <c r="Y52" i="2"/>
  <c r="W52" i="2"/>
  <c r="X52" i="2"/>
  <c r="Z52" i="2"/>
  <c r="AE65" i="2"/>
  <c r="AC65" i="2"/>
  <c r="W65" i="2"/>
  <c r="AD65" i="2"/>
  <c r="Z65" i="2"/>
  <c r="X65" i="2"/>
  <c r="Y65" i="2"/>
  <c r="W58" i="2"/>
  <c r="AD58" i="2"/>
  <c r="Y58" i="2"/>
  <c r="X58" i="2"/>
  <c r="AE58" i="2"/>
  <c r="Z58" i="2"/>
  <c r="AC58" i="2"/>
  <c r="V58" i="2"/>
  <c r="Z54" i="2"/>
  <c r="AC54" i="2"/>
  <c r="V54" i="2"/>
  <c r="W54" i="2"/>
  <c r="AD54" i="2"/>
  <c r="Y54" i="2"/>
  <c r="AE54" i="2"/>
  <c r="X54" i="2"/>
  <c r="AC66" i="2"/>
  <c r="AD66" i="2"/>
  <c r="AE66" i="2"/>
  <c r="X66" i="2"/>
  <c r="Z66" i="2"/>
  <c r="W66" i="2"/>
  <c r="V66" i="2"/>
  <c r="Y66" i="2"/>
  <c r="AA66" i="2" s="1"/>
  <c r="AF4" i="2"/>
  <c r="AJ6" i="2" s="1"/>
  <c r="T44" i="2"/>
  <c r="U44" i="2" s="1"/>
  <c r="T45" i="2"/>
  <c r="U45" i="2" s="1"/>
  <c r="T46" i="2"/>
  <c r="U46" i="2" s="1"/>
  <c r="T47" i="2"/>
  <c r="U47" i="2" s="1"/>
  <c r="FS47" i="2"/>
  <c r="W59" i="2"/>
  <c r="AD59" i="2"/>
  <c r="X59" i="2"/>
  <c r="AC59" i="2"/>
  <c r="AE59" i="2"/>
  <c r="V59" i="2"/>
  <c r="Y59" i="2"/>
  <c r="Z59" i="2"/>
  <c r="W53" i="2"/>
  <c r="AD53" i="2"/>
  <c r="X53" i="2"/>
  <c r="Z53" i="2"/>
  <c r="V53" i="2"/>
  <c r="AC53" i="2"/>
  <c r="AE53" i="2"/>
  <c r="Y53" i="2"/>
  <c r="V65" i="2"/>
  <c r="AB65" i="2" s="1"/>
  <c r="AF65" i="2" s="1"/>
  <c r="AE68" i="2"/>
  <c r="V68" i="2"/>
  <c r="X68" i="2"/>
  <c r="Y68" i="2"/>
  <c r="Z68" i="2"/>
  <c r="W68" i="2"/>
  <c r="AC68" i="2"/>
  <c r="AD68" i="2"/>
  <c r="AF37" i="2"/>
  <c r="T77" i="2"/>
  <c r="U77" i="2" s="1"/>
  <c r="T78" i="2"/>
  <c r="U78" i="2" s="1"/>
  <c r="AU61" i="2"/>
  <c r="AF31" i="2"/>
  <c r="T71" i="2"/>
  <c r="U71" i="2" s="1"/>
  <c r="T72" i="2"/>
  <c r="U72" i="2" s="1"/>
  <c r="AN76" i="2"/>
  <c r="T57" i="2"/>
  <c r="T50" i="2"/>
  <c r="AN43" i="2"/>
  <c r="AN64" i="2"/>
  <c r="AU59" i="2"/>
  <c r="FE33" i="2"/>
  <c r="FE27" i="2"/>
  <c r="FC80" i="2"/>
  <c r="FA80" i="2"/>
  <c r="FB80" i="2"/>
  <c r="FG18" i="2"/>
  <c r="FE34" i="2"/>
  <c r="FF27" i="2"/>
  <c r="FH28" i="2"/>
  <c r="FI28" i="2"/>
  <c r="FJ27" i="2"/>
  <c r="FF33" i="2"/>
  <c r="FJ18" i="2"/>
  <c r="FJ33" i="2"/>
  <c r="FI18" i="2"/>
  <c r="FH27" i="2"/>
  <c r="FH34" i="2"/>
  <c r="FG34" i="2"/>
  <c r="FJ28" i="2"/>
  <c r="FH33" i="2"/>
  <c r="FI33" i="2"/>
  <c r="FI34" i="2"/>
  <c r="FG33" i="2"/>
  <c r="FJ34" i="2"/>
  <c r="FF34" i="2"/>
  <c r="FT53" i="2"/>
  <c r="FX53" i="2" s="1"/>
  <c r="FY53" i="2" s="1"/>
  <c r="FT45" i="2"/>
  <c r="FX45" i="2" s="1"/>
  <c r="FY46" i="2" s="1"/>
  <c r="FY45" i="2"/>
  <c r="GD45" i="2"/>
  <c r="FS52" i="2"/>
  <c r="GC52" i="2"/>
  <c r="GB52" i="2"/>
  <c r="FY54" i="2"/>
  <c r="GD54" i="2"/>
  <c r="GC54" i="2"/>
  <c r="GB54" i="2"/>
  <c r="FE26" i="2"/>
  <c r="FG25" i="2"/>
  <c r="FJ11" i="2"/>
  <c r="FJ12" i="2"/>
  <c r="FF26" i="2"/>
  <c r="FE14" i="2"/>
  <c r="FY79" i="2"/>
  <c r="FY78" i="2"/>
  <c r="FT60" i="2"/>
  <c r="FX60" i="2" s="1"/>
  <c r="FY60" i="2" s="1"/>
  <c r="FS59" i="2"/>
  <c r="FS60" i="2"/>
  <c r="FS61" i="2"/>
  <c r="FH4" i="2"/>
  <c r="FE5" i="2"/>
  <c r="FJ26" i="2"/>
  <c r="FG11" i="2"/>
  <c r="FH11" i="2"/>
  <c r="FH25" i="2"/>
  <c r="FG12" i="2"/>
  <c r="FH12" i="2"/>
  <c r="FJ25" i="2"/>
  <c r="FI26" i="2"/>
  <c r="FI14" i="2"/>
  <c r="FH14" i="2"/>
  <c r="FF13" i="2"/>
  <c r="FF11" i="2"/>
  <c r="FI11" i="2"/>
  <c r="FG26" i="2"/>
  <c r="FF12" i="2"/>
  <c r="FI12" i="2"/>
  <c r="FF5" i="2"/>
  <c r="FF25" i="2"/>
  <c r="FI25" i="2"/>
  <c r="FE25" i="2"/>
  <c r="FJ6" i="2"/>
  <c r="FJ14" i="2"/>
  <c r="FI13" i="2"/>
  <c r="FE13" i="2"/>
  <c r="FJ13" i="2"/>
  <c r="FG14" i="2"/>
  <c r="FS80" i="2"/>
  <c r="FZ80" i="2" s="1"/>
  <c r="FH26" i="2"/>
  <c r="FE11" i="2"/>
  <c r="FE12" i="2"/>
  <c r="FF14" i="2"/>
  <c r="FH13" i="2"/>
  <c r="FH5" i="2"/>
  <c r="FF6" i="2"/>
  <c r="FG6" i="2"/>
  <c r="FS67" i="2"/>
  <c r="FF4" i="2"/>
  <c r="FG5" i="2"/>
  <c r="FI5" i="2"/>
  <c r="FE6" i="2"/>
  <c r="FG4" i="2"/>
  <c r="FE4" i="2"/>
  <c r="FI7" i="2"/>
  <c r="FS66" i="2"/>
  <c r="FJ4" i="2"/>
  <c r="FI4" i="2"/>
  <c r="FJ5" i="2"/>
  <c r="FH6" i="2"/>
  <c r="FG20" i="2"/>
  <c r="FG7" i="2"/>
  <c r="FS78" i="2"/>
  <c r="FS79" i="2"/>
  <c r="FE31" i="2"/>
  <c r="FJ20" i="2"/>
  <c r="FE19" i="2"/>
  <c r="FJ19" i="2"/>
  <c r="FG31" i="2"/>
  <c r="FI31" i="2"/>
  <c r="FF32" i="2"/>
  <c r="FH19" i="2"/>
  <c r="FH32" i="2"/>
  <c r="FJ31" i="2"/>
  <c r="FG32" i="2"/>
  <c r="FI32" i="2"/>
  <c r="FH31" i="2"/>
  <c r="FS74" i="2"/>
  <c r="GD74" i="2" s="1"/>
  <c r="FE32" i="2"/>
  <c r="FF31" i="2"/>
  <c r="FI21" i="2"/>
  <c r="FH20" i="2"/>
  <c r="FF20" i="2"/>
  <c r="FS73" i="2"/>
  <c r="FG21" i="2"/>
  <c r="FH18" i="2"/>
  <c r="FF18" i="2"/>
  <c r="FI19" i="2"/>
  <c r="FH21" i="2"/>
  <c r="FE20" i="2"/>
  <c r="FS72" i="2"/>
  <c r="FG19" i="2"/>
  <c r="FE18" i="2"/>
  <c r="FF19" i="2"/>
  <c r="FE21" i="2"/>
  <c r="FF21" i="2"/>
  <c r="FI20" i="2"/>
  <c r="FG27" i="2"/>
  <c r="FE28" i="2"/>
  <c r="FF28" i="2"/>
  <c r="FG28" i="2"/>
  <c r="FH7" i="2"/>
  <c r="FE7" i="2"/>
  <c r="FF7" i="2"/>
  <c r="FB67" i="2"/>
  <c r="EX67" i="2"/>
  <c r="ET67" i="2"/>
  <c r="FA67" i="2"/>
  <c r="EW67" i="2"/>
  <c r="EV67" i="2"/>
  <c r="FC67" i="2"/>
  <c r="EU67" i="2"/>
  <c r="FA74" i="2"/>
  <c r="EW74" i="2"/>
  <c r="EV74" i="2"/>
  <c r="FC74" i="2"/>
  <c r="EU74" i="2"/>
  <c r="FB74" i="2"/>
  <c r="EX74" i="2"/>
  <c r="ET74" i="2"/>
  <c r="EV61" i="2"/>
  <c r="FC61" i="2"/>
  <c r="EU61" i="2"/>
  <c r="FB61" i="2"/>
  <c r="EX61" i="2"/>
  <c r="ET61" i="2"/>
  <c r="FA61" i="2"/>
  <c r="EW61" i="2"/>
  <c r="FA45" i="2"/>
  <c r="EW45" i="2"/>
  <c r="EV45" i="2"/>
  <c r="FC45" i="2"/>
  <c r="EU45" i="2"/>
  <c r="FB45" i="2"/>
  <c r="EX45" i="2"/>
  <c r="ET45" i="2"/>
  <c r="FC78" i="2"/>
  <c r="EU78" i="2"/>
  <c r="FB78" i="2"/>
  <c r="EX78" i="2"/>
  <c r="ET78" i="2"/>
  <c r="FA78" i="2"/>
  <c r="EW78" i="2"/>
  <c r="EV78" i="2"/>
  <c r="FC53" i="2"/>
  <c r="EU53" i="2"/>
  <c r="FB53" i="2"/>
  <c r="EX53" i="2"/>
  <c r="ET53" i="2"/>
  <c r="FA53" i="2"/>
  <c r="EW53" i="2"/>
  <c r="EV53" i="2"/>
  <c r="FB66" i="2"/>
  <c r="EX66" i="2"/>
  <c r="ET66" i="2"/>
  <c r="FA66" i="2"/>
  <c r="EW66" i="2"/>
  <c r="EV66" i="2"/>
  <c r="FC66" i="2"/>
  <c r="EU66" i="2"/>
  <c r="FA73" i="2"/>
  <c r="EW73" i="2"/>
  <c r="EV73" i="2"/>
  <c r="FC73" i="2"/>
  <c r="EU73" i="2"/>
  <c r="FB73" i="2"/>
  <c r="EX73" i="2"/>
  <c r="ET73" i="2"/>
  <c r="EV60" i="2"/>
  <c r="FC60" i="2"/>
  <c r="EU60" i="2"/>
  <c r="FB60" i="2"/>
  <c r="EX60" i="2"/>
  <c r="ET60" i="2"/>
  <c r="FA60" i="2"/>
  <c r="EW60" i="2"/>
  <c r="FA44" i="2"/>
  <c r="EW44" i="2"/>
  <c r="EV44" i="2"/>
  <c r="FC44" i="2"/>
  <c r="EU44" i="2"/>
  <c r="ER43" i="2"/>
  <c r="FB44" i="2"/>
  <c r="EX44" i="2"/>
  <c r="ET44" i="2"/>
  <c r="FC77" i="2"/>
  <c r="EU77" i="2"/>
  <c r="FB77" i="2"/>
  <c r="EX77" i="2"/>
  <c r="ET77" i="2"/>
  <c r="ER76" i="2"/>
  <c r="FA77" i="2"/>
  <c r="EW77" i="2"/>
  <c r="EV77" i="2"/>
  <c r="EU80" i="2"/>
  <c r="EX80" i="2"/>
  <c r="EV80" i="2"/>
  <c r="ET80" i="2"/>
  <c r="EW80" i="2"/>
  <c r="FC52" i="2"/>
  <c r="EU52" i="2"/>
  <c r="FB52" i="2"/>
  <c r="EX52" i="2"/>
  <c r="ET52" i="2"/>
  <c r="FA52" i="2"/>
  <c r="EW52" i="2"/>
  <c r="EV52" i="2"/>
  <c r="FB65" i="2"/>
  <c r="EX65" i="2"/>
  <c r="ET65" i="2"/>
  <c r="ER64" i="2"/>
  <c r="FA65" i="2"/>
  <c r="EW65" i="2"/>
  <c r="EV65" i="2"/>
  <c r="FC65" i="2"/>
  <c r="EU65" i="2"/>
  <c r="FA72" i="2"/>
  <c r="EW72" i="2"/>
  <c r="FC72" i="2"/>
  <c r="EU72" i="2"/>
  <c r="FB72" i="2"/>
  <c r="EX72" i="2"/>
  <c r="ET72" i="2"/>
  <c r="EV72" i="2"/>
  <c r="EV59" i="2"/>
  <c r="FC59" i="2"/>
  <c r="EU59" i="2"/>
  <c r="FB59" i="2"/>
  <c r="EX59" i="2"/>
  <c r="ET59" i="2"/>
  <c r="FA59" i="2"/>
  <c r="EW59" i="2"/>
  <c r="FA47" i="2"/>
  <c r="EW47" i="2"/>
  <c r="EV47" i="2"/>
  <c r="FC47" i="2"/>
  <c r="EU47" i="2"/>
  <c r="FB47" i="2"/>
  <c r="EX47" i="2"/>
  <c r="ET47" i="2"/>
  <c r="FC51" i="2"/>
  <c r="EU51" i="2"/>
  <c r="FB51" i="2"/>
  <c r="EX51" i="2"/>
  <c r="ET51" i="2"/>
  <c r="ER50" i="2"/>
  <c r="FA51" i="2"/>
  <c r="EW51" i="2"/>
  <c r="EV51" i="2"/>
  <c r="FC68" i="2"/>
  <c r="EU68" i="2"/>
  <c r="ET68" i="2"/>
  <c r="EX68" i="2"/>
  <c r="FB68" i="2"/>
  <c r="EW68" i="2"/>
  <c r="FA68" i="2"/>
  <c r="EV68" i="2"/>
  <c r="FA71" i="2"/>
  <c r="EW71" i="2"/>
  <c r="FC71" i="2"/>
  <c r="EU71" i="2"/>
  <c r="EV71" i="2"/>
  <c r="FB71" i="2"/>
  <c r="ET71" i="2"/>
  <c r="EX71" i="2"/>
  <c r="ER70" i="2"/>
  <c r="EV58" i="2"/>
  <c r="FC58" i="2"/>
  <c r="EU58" i="2"/>
  <c r="FB58" i="2"/>
  <c r="EX58" i="2"/>
  <c r="ET58" i="2"/>
  <c r="FA58" i="2"/>
  <c r="EW58" i="2"/>
  <c r="ER57" i="2"/>
  <c r="FA46" i="2"/>
  <c r="EW46" i="2"/>
  <c r="EV46" i="2"/>
  <c r="FC46" i="2"/>
  <c r="EU46" i="2"/>
  <c r="FB46" i="2"/>
  <c r="EX46" i="2"/>
  <c r="ET46" i="2"/>
  <c r="FC79" i="2"/>
  <c r="EU79" i="2"/>
  <c r="FB79" i="2"/>
  <c r="EX79" i="2"/>
  <c r="ET79" i="2"/>
  <c r="FA79" i="2"/>
  <c r="EW79" i="2"/>
  <c r="EV79" i="2"/>
  <c r="FA54" i="2"/>
  <c r="EW54" i="2"/>
  <c r="FC54" i="2"/>
  <c r="EU54" i="2"/>
  <c r="EV54" i="2"/>
  <c r="FB54" i="2"/>
  <c r="ET54" i="2"/>
  <c r="EX54" i="2"/>
  <c r="GF28" i="2"/>
  <c r="GF7" i="2"/>
  <c r="GF21" i="2"/>
  <c r="BD21" i="2"/>
  <c r="GF27" i="2"/>
  <c r="GF26" i="2"/>
  <c r="AJ34" i="2"/>
  <c r="AK34" i="2"/>
  <c r="AL34" i="2"/>
  <c r="AG34" i="2"/>
  <c r="AH34" i="2"/>
  <c r="AI34" i="2"/>
  <c r="AL33" i="2"/>
  <c r="AG33" i="2"/>
  <c r="AJ33" i="2"/>
  <c r="AH33" i="2"/>
  <c r="AI33" i="2"/>
  <c r="AK33" i="2"/>
  <c r="AI6" i="2"/>
  <c r="AK6" i="2"/>
  <c r="AK7" i="2"/>
  <c r="AL7" i="2"/>
  <c r="GF32" i="2"/>
  <c r="BF34" i="2"/>
  <c r="BE34" i="2"/>
  <c r="BD34" i="2"/>
  <c r="BB34" i="2"/>
  <c r="BA34" i="2"/>
  <c r="BC34" i="2"/>
  <c r="BD33" i="2"/>
  <c r="BC21" i="2"/>
  <c r="BE21" i="2"/>
  <c r="BF21" i="2"/>
  <c r="BB21" i="2"/>
  <c r="BB19" i="2"/>
  <c r="BF20" i="2"/>
  <c r="BC20" i="2"/>
  <c r="BC33" i="2"/>
  <c r="BA33" i="2"/>
  <c r="BE19" i="2"/>
  <c r="BB20" i="2"/>
  <c r="BE33" i="2"/>
  <c r="BF33" i="2"/>
  <c r="BD19" i="2"/>
  <c r="BE20" i="2"/>
  <c r="BC19" i="2"/>
  <c r="BF32" i="2"/>
  <c r="BE32" i="2"/>
  <c r="BC32" i="2"/>
  <c r="BB32" i="2"/>
  <c r="BA32" i="2"/>
  <c r="BD32" i="2"/>
  <c r="BD20" i="2"/>
  <c r="BB33" i="2"/>
  <c r="BF19" i="2"/>
  <c r="CA39" i="2"/>
  <c r="CA40" i="2"/>
  <c r="GZ6" i="2"/>
  <c r="GZ7" i="2"/>
  <c r="AI4" i="2"/>
  <c r="AJ4" i="2"/>
  <c r="AK39" i="2"/>
  <c r="AL39" i="2"/>
  <c r="AG39" i="2"/>
  <c r="AI39" i="2"/>
  <c r="AH39" i="2"/>
  <c r="AJ39" i="2"/>
  <c r="BX33" i="2"/>
  <c r="BZ33" i="2"/>
  <c r="BY33" i="2"/>
  <c r="BW33" i="2"/>
  <c r="BV33" i="2"/>
  <c r="BU33" i="2"/>
  <c r="BW28" i="2"/>
  <c r="BV28" i="2"/>
  <c r="BU28" i="2"/>
  <c r="BX28" i="2"/>
  <c r="BZ28" i="2"/>
  <c r="BY28" i="2"/>
  <c r="BZ34" i="2"/>
  <c r="BY34" i="2"/>
  <c r="BW34" i="2"/>
  <c r="BV34" i="2"/>
  <c r="BU34" i="2"/>
  <c r="BX34" i="2"/>
  <c r="AJ5" i="2"/>
  <c r="AG5" i="2"/>
  <c r="AK31" i="2"/>
  <c r="AI31" i="2"/>
  <c r="AL31" i="2"/>
  <c r="AG31" i="2"/>
  <c r="AH31" i="2"/>
  <c r="AJ31" i="2"/>
  <c r="AJ38" i="2"/>
  <c r="AG38" i="2"/>
  <c r="AH38" i="2"/>
  <c r="AK38" i="2"/>
  <c r="AL38" i="2"/>
  <c r="AI38" i="2"/>
  <c r="BX27" i="2"/>
  <c r="BZ27" i="2"/>
  <c r="BY27" i="2"/>
  <c r="BW27" i="2"/>
  <c r="BV27" i="2"/>
  <c r="BU27" i="2"/>
  <c r="AI32" i="2"/>
  <c r="AJ32" i="2"/>
  <c r="AG32" i="2"/>
  <c r="AH32" i="2"/>
  <c r="AK32" i="2"/>
  <c r="AL32" i="2"/>
  <c r="AI40" i="2"/>
  <c r="AJ40" i="2"/>
  <c r="AK40" i="2"/>
  <c r="AL40" i="2"/>
  <c r="AG40" i="2"/>
  <c r="AH40" i="2"/>
  <c r="AL37" i="2"/>
  <c r="AG37" i="2"/>
  <c r="AH37" i="2"/>
  <c r="AJ37" i="2"/>
  <c r="AK37" i="2"/>
  <c r="AI37" i="2"/>
  <c r="CA6" i="2"/>
  <c r="CA7" i="2"/>
  <c r="CA20" i="2"/>
  <c r="CA21" i="2"/>
  <c r="BH14" i="2"/>
  <c r="CV7" i="2"/>
  <c r="AH5" i="2" l="1"/>
  <c r="AH7" i="2"/>
  <c r="AL6" i="2"/>
  <c r="AB58" i="2"/>
  <c r="AF58" i="2" s="1"/>
  <c r="AA65" i="2"/>
  <c r="AK4" i="2"/>
  <c r="AI7" i="2"/>
  <c r="AB68" i="2"/>
  <c r="AF68" i="2" s="1"/>
  <c r="AL4" i="2"/>
  <c r="AH6" i="2"/>
  <c r="AI5" i="2"/>
  <c r="AJ7" i="2"/>
  <c r="AL5" i="2"/>
  <c r="AG4" i="2"/>
  <c r="AG6" i="2"/>
  <c r="AK5" i="2"/>
  <c r="AH4" i="2"/>
  <c r="AG7" i="2"/>
  <c r="EY77" i="2"/>
  <c r="EZ44" i="2"/>
  <c r="FD44" i="2" s="1"/>
  <c r="AB53" i="2"/>
  <c r="AF53" i="2" s="1"/>
  <c r="AB54" i="2"/>
  <c r="AF54" i="2" s="1"/>
  <c r="AB60" i="2"/>
  <c r="AF60" i="2" s="1"/>
  <c r="GD80" i="2"/>
  <c r="GC80" i="2"/>
  <c r="GA80" i="2"/>
  <c r="GE80" i="2" s="1"/>
  <c r="GE40" i="2" s="1"/>
  <c r="FZ74" i="2"/>
  <c r="GE74" i="2" s="1"/>
  <c r="GE34" i="2" s="1"/>
  <c r="GB80" i="2"/>
  <c r="GB74" i="2"/>
  <c r="GA74" i="2"/>
  <c r="FY73" i="2"/>
  <c r="FZ73" i="2"/>
  <c r="GB73" i="2"/>
  <c r="GD73" i="2"/>
  <c r="GA73" i="2"/>
  <c r="GC73" i="2"/>
  <c r="GC74" i="2"/>
  <c r="BA80" i="2"/>
  <c r="BA79" i="2"/>
  <c r="BA78" i="2"/>
  <c r="AP73" i="2"/>
  <c r="AV73" i="2" s="1"/>
  <c r="AZ73" i="2" s="1"/>
  <c r="AW73" i="2"/>
  <c r="AR73" i="2"/>
  <c r="AS73" i="2"/>
  <c r="AQ73" i="2"/>
  <c r="AX73" i="2"/>
  <c r="AY73" i="2"/>
  <c r="AT73" i="2"/>
  <c r="AV72" i="2"/>
  <c r="AZ72" i="2" s="1"/>
  <c r="BC72" i="2"/>
  <c r="AY72" i="2"/>
  <c r="AS72" i="2"/>
  <c r="BD72" i="2"/>
  <c r="BG72" i="2"/>
  <c r="BG32" i="2" s="1"/>
  <c r="AP72" i="2"/>
  <c r="AX72" i="2"/>
  <c r="AQ72" i="2"/>
  <c r="AT72" i="2"/>
  <c r="AW72" i="2"/>
  <c r="BF72" i="2"/>
  <c r="BB72" i="2"/>
  <c r="BE72" i="2"/>
  <c r="AR72" i="2"/>
  <c r="BA72" i="2"/>
  <c r="AU80" i="2"/>
  <c r="BB80" i="2" s="1"/>
  <c r="AT74" i="2"/>
  <c r="AY74" i="2"/>
  <c r="AX74" i="2"/>
  <c r="AW74" i="2"/>
  <c r="AP74" i="2"/>
  <c r="AR74" i="2"/>
  <c r="AQ74" i="2"/>
  <c r="AV74" i="2" s="1"/>
  <c r="AZ74" i="2" s="1"/>
  <c r="AS74" i="2"/>
  <c r="T43" i="2"/>
  <c r="AN70" i="2"/>
  <c r="AA54" i="2"/>
  <c r="EZ59" i="2"/>
  <c r="FD59" i="2" s="1"/>
  <c r="AA51" i="2"/>
  <c r="AB66" i="2"/>
  <c r="AF66" i="2" s="1"/>
  <c r="AB52" i="2"/>
  <c r="AF52" i="2" s="1"/>
  <c r="AG52" i="2" s="1"/>
  <c r="AA61" i="2"/>
  <c r="AB59" i="2"/>
  <c r="AF59" i="2" s="1"/>
  <c r="EZ80" i="2"/>
  <c r="FD80" i="2" s="1"/>
  <c r="AG51" i="2"/>
  <c r="AA68" i="2"/>
  <c r="AE47" i="2"/>
  <c r="AC47" i="2"/>
  <c r="V47" i="2"/>
  <c r="Y47" i="2"/>
  <c r="X47" i="2"/>
  <c r="Z47" i="2"/>
  <c r="AD47" i="2"/>
  <c r="W47" i="2"/>
  <c r="AA58" i="2"/>
  <c r="AA52" i="2"/>
  <c r="AC74" i="2"/>
  <c r="AD74" i="2"/>
  <c r="AE74" i="2"/>
  <c r="AC46" i="2"/>
  <c r="X46" i="2"/>
  <c r="Z46" i="2"/>
  <c r="AE46" i="2"/>
  <c r="Y46" i="2"/>
  <c r="V46" i="2"/>
  <c r="W46" i="2"/>
  <c r="AD46" i="2"/>
  <c r="AG54" i="2"/>
  <c r="AB61" i="2"/>
  <c r="AF61" i="2" s="1"/>
  <c r="AG61" i="2" s="1"/>
  <c r="AB67" i="2"/>
  <c r="AF67" i="2" s="1"/>
  <c r="AG67" i="2" s="1"/>
  <c r="AC73" i="2"/>
  <c r="AD73" i="2"/>
  <c r="AE73" i="2"/>
  <c r="AN57" i="2"/>
  <c r="AG53" i="2"/>
  <c r="AA59" i="2"/>
  <c r="AE45" i="2"/>
  <c r="AC45" i="2"/>
  <c r="AD45" i="2"/>
  <c r="Z45" i="2"/>
  <c r="W45" i="2"/>
  <c r="V45" i="2"/>
  <c r="Y45" i="2"/>
  <c r="X45" i="2"/>
  <c r="AA67" i="2"/>
  <c r="AD79" i="2"/>
  <c r="AE79" i="2"/>
  <c r="AC79" i="2"/>
  <c r="EZ74" i="2"/>
  <c r="FD74" i="2" s="1"/>
  <c r="AA53" i="2"/>
  <c r="AC44" i="2"/>
  <c r="AD44" i="2"/>
  <c r="AE44" i="2"/>
  <c r="Y44" i="2"/>
  <c r="W44" i="2"/>
  <c r="V44" i="2"/>
  <c r="X44" i="2"/>
  <c r="Z44" i="2"/>
  <c r="AG65" i="2"/>
  <c r="AE80" i="2"/>
  <c r="AD80" i="2"/>
  <c r="AC80" i="2"/>
  <c r="V72" i="2"/>
  <c r="AD72" i="2"/>
  <c r="X72" i="2"/>
  <c r="Z72" i="2"/>
  <c r="AC72" i="2"/>
  <c r="Y72" i="2"/>
  <c r="W72" i="2"/>
  <c r="AE72" i="2"/>
  <c r="X78" i="2"/>
  <c r="AD78" i="2"/>
  <c r="AE78" i="2"/>
  <c r="AC78" i="2"/>
  <c r="V78" i="2"/>
  <c r="Z78" i="2"/>
  <c r="W78" i="2"/>
  <c r="Y78" i="2"/>
  <c r="T70" i="2"/>
  <c r="Z71" i="2"/>
  <c r="W71" i="2"/>
  <c r="V71" i="2"/>
  <c r="Y71" i="2"/>
  <c r="X71" i="2"/>
  <c r="AD71" i="2"/>
  <c r="AE71" i="2"/>
  <c r="AC71" i="2"/>
  <c r="W73" i="2"/>
  <c r="Y73" i="2"/>
  <c r="Z74" i="2"/>
  <c r="Z73" i="2"/>
  <c r="V74" i="2"/>
  <c r="W74" i="2"/>
  <c r="X74" i="2"/>
  <c r="Y74" i="2"/>
  <c r="V73" i="2"/>
  <c r="X73" i="2"/>
  <c r="T76" i="2"/>
  <c r="AD77" i="2"/>
  <c r="AC77" i="2"/>
  <c r="Z77" i="2"/>
  <c r="Y77" i="2"/>
  <c r="AE77" i="2"/>
  <c r="V77" i="2"/>
  <c r="X77" i="2"/>
  <c r="W77" i="2"/>
  <c r="Y79" i="2"/>
  <c r="X79" i="2"/>
  <c r="V79" i="2"/>
  <c r="X80" i="2"/>
  <c r="V80" i="2"/>
  <c r="W79" i="2"/>
  <c r="Z80" i="2"/>
  <c r="Z79" i="2"/>
  <c r="W80" i="2"/>
  <c r="Y80" i="2"/>
  <c r="EZ53" i="2"/>
  <c r="FD53" i="2" s="1"/>
  <c r="EZ77" i="2"/>
  <c r="FD77" i="2" s="1"/>
  <c r="GA45" i="2"/>
  <c r="GC45" i="2"/>
  <c r="FZ45" i="2"/>
  <c r="GA46" i="2"/>
  <c r="GB45" i="2"/>
  <c r="FY52" i="2"/>
  <c r="FZ52" i="2"/>
  <c r="GB46" i="2"/>
  <c r="FZ46" i="2"/>
  <c r="GD46" i="2"/>
  <c r="GC46" i="2"/>
  <c r="GC53" i="2"/>
  <c r="GA53" i="2"/>
  <c r="GD53" i="2"/>
  <c r="GB53" i="2"/>
  <c r="FZ53" i="2"/>
  <c r="FZ54" i="2"/>
  <c r="GA54" i="2"/>
  <c r="GA52" i="2"/>
  <c r="GE45" i="2"/>
  <c r="GE5" i="2" s="1"/>
  <c r="GD52" i="2"/>
  <c r="GE54" i="2"/>
  <c r="GE14" i="2" s="1"/>
  <c r="GC78" i="2"/>
  <c r="GC79" i="2"/>
  <c r="GD78" i="2"/>
  <c r="GA78" i="2"/>
  <c r="FZ79" i="2"/>
  <c r="GB78" i="2"/>
  <c r="FZ78" i="2"/>
  <c r="GB79" i="2"/>
  <c r="GD79" i="2"/>
  <c r="GA79" i="2"/>
  <c r="FY59" i="2"/>
  <c r="GA60" i="2"/>
  <c r="FZ59" i="2"/>
  <c r="GA59" i="2"/>
  <c r="GD59" i="2"/>
  <c r="GB60" i="2"/>
  <c r="GB59" i="2"/>
  <c r="GC60" i="2"/>
  <c r="GD60" i="2"/>
  <c r="GC59" i="2"/>
  <c r="FZ60" i="2"/>
  <c r="EZ73" i="2"/>
  <c r="FD73" i="2" s="1"/>
  <c r="EZ68" i="2"/>
  <c r="FD68" i="2" s="1"/>
  <c r="EZ71" i="2"/>
  <c r="FD71" i="2" s="1"/>
  <c r="EY67" i="2"/>
  <c r="EZ79" i="2"/>
  <c r="FD79" i="2" s="1"/>
  <c r="EZ54" i="2"/>
  <c r="FD54" i="2" s="1"/>
  <c r="EY79" i="2"/>
  <c r="EZ47" i="2"/>
  <c r="FD47" i="2" s="1"/>
  <c r="EY59" i="2"/>
  <c r="EZ52" i="2"/>
  <c r="FD52" i="2" s="1"/>
  <c r="EY60" i="2"/>
  <c r="EZ66" i="2"/>
  <c r="FD66" i="2" s="1"/>
  <c r="EZ51" i="2"/>
  <c r="FD51" i="2" s="1"/>
  <c r="EY52" i="2"/>
  <c r="EY46" i="2"/>
  <c r="EZ58" i="2"/>
  <c r="FD58" i="2" s="1"/>
  <c r="EY47" i="2"/>
  <c r="EZ67" i="2"/>
  <c r="FD67" i="2" s="1"/>
  <c r="EZ46" i="2"/>
  <c r="FD46" i="2" s="1"/>
  <c r="EZ60" i="2"/>
  <c r="FD60" i="2" s="1"/>
  <c r="EY73" i="2"/>
  <c r="EY72" i="2"/>
  <c r="EZ65" i="2"/>
  <c r="FD65" i="2" s="1"/>
  <c r="EZ45" i="2"/>
  <c r="FD45" i="2" s="1"/>
  <c r="EY61" i="2"/>
  <c r="EZ78" i="2"/>
  <c r="FD78" i="2" s="1"/>
  <c r="EZ61" i="2"/>
  <c r="FD61" i="2" s="1"/>
  <c r="EY74" i="2"/>
  <c r="EZ72" i="2"/>
  <c r="FD72" i="2" s="1"/>
  <c r="EY44" i="2"/>
  <c r="EY45" i="2"/>
  <c r="EY54" i="2"/>
  <c r="EY80" i="2"/>
  <c r="EY58" i="2"/>
  <c r="EY68" i="2"/>
  <c r="EY51" i="2"/>
  <c r="EY71" i="2"/>
  <c r="EY65" i="2"/>
  <c r="EY66" i="2"/>
  <c r="EY53" i="2"/>
  <c r="EY78" i="2"/>
  <c r="CB39" i="2"/>
  <c r="CB40" i="2"/>
  <c r="CA34" i="2"/>
  <c r="CA33" i="2"/>
  <c r="CB34" i="2" s="1"/>
  <c r="BH6" i="2"/>
  <c r="BH5" i="2"/>
  <c r="BH7" i="2"/>
  <c r="BH13" i="2"/>
  <c r="BH12" i="2"/>
  <c r="CB20" i="2"/>
  <c r="CB21" i="2"/>
  <c r="CA14" i="2"/>
  <c r="CA13" i="2"/>
  <c r="CA27" i="2"/>
  <c r="CA28" i="2"/>
  <c r="AA74" i="2" l="1"/>
  <c r="AA71" i="2"/>
  <c r="AH66" i="2"/>
  <c r="AK66" i="2"/>
  <c r="AB74" i="2"/>
  <c r="AF74" i="2" s="1"/>
  <c r="AB72" i="2"/>
  <c r="AF72" i="2" s="1"/>
  <c r="AJ66" i="2"/>
  <c r="GE73" i="2"/>
  <c r="GE33" i="2" s="1"/>
  <c r="BA73" i="2"/>
  <c r="BA74" i="2"/>
  <c r="AU73" i="2"/>
  <c r="BD73" i="2" s="1"/>
  <c r="BF79" i="2"/>
  <c r="BC79" i="2"/>
  <c r="BE80" i="2"/>
  <c r="BD78" i="2"/>
  <c r="BE79" i="2"/>
  <c r="BC80" i="2"/>
  <c r="AU72" i="2"/>
  <c r="BF78" i="2"/>
  <c r="BB78" i="2"/>
  <c r="BG78" i="2" s="1"/>
  <c r="BG38" i="2" s="1"/>
  <c r="BB79" i="2"/>
  <c r="BG79" i="2" s="1"/>
  <c r="BG39" i="2" s="1"/>
  <c r="BD80" i="2"/>
  <c r="AB44" i="2"/>
  <c r="AF44" i="2" s="1"/>
  <c r="AU74" i="2"/>
  <c r="BF74" i="2" s="1"/>
  <c r="BC78" i="2"/>
  <c r="BE78" i="2"/>
  <c r="BD79" i="2"/>
  <c r="BF80" i="2"/>
  <c r="BG80" i="2" s="1"/>
  <c r="BG40" i="2" s="1"/>
  <c r="AL68" i="2"/>
  <c r="AL65" i="2"/>
  <c r="AB46" i="2"/>
  <c r="AF46" i="2" s="1"/>
  <c r="AH59" i="2"/>
  <c r="AK52" i="2"/>
  <c r="AA72" i="2"/>
  <c r="AA45" i="2"/>
  <c r="AJ60" i="2"/>
  <c r="FE80" i="2"/>
  <c r="AI67" i="2"/>
  <c r="AH67" i="2"/>
  <c r="AJ65" i="2"/>
  <c r="AB47" i="2"/>
  <c r="AF47" i="2" s="1"/>
  <c r="AI52" i="2"/>
  <c r="AH51" i="2"/>
  <c r="AJ52" i="2"/>
  <c r="AI51" i="2"/>
  <c r="AK68" i="2"/>
  <c r="AG68" i="2"/>
  <c r="AL59" i="2"/>
  <c r="AI61" i="2"/>
  <c r="AG58" i="2"/>
  <c r="AJ58" i="2"/>
  <c r="AL60" i="2"/>
  <c r="AL61" i="2"/>
  <c r="AB73" i="2"/>
  <c r="AF73" i="2" s="1"/>
  <c r="AJ54" i="2"/>
  <c r="AH53" i="2"/>
  <c r="AI53" i="2"/>
  <c r="AJ67" i="2"/>
  <c r="AL53" i="2"/>
  <c r="AK51" i="2"/>
  <c r="AI54" i="2"/>
  <c r="AJ51" i="2"/>
  <c r="AI68" i="2"/>
  <c r="AH65" i="2"/>
  <c r="AJ59" i="2"/>
  <c r="AH60" i="2"/>
  <c r="AH61" i="2"/>
  <c r="AK58" i="2"/>
  <c r="AK60" i="2"/>
  <c r="AG60" i="2"/>
  <c r="AB79" i="2"/>
  <c r="AF79" i="2" s="1"/>
  <c r="AB80" i="2"/>
  <c r="AF80" i="2" s="1"/>
  <c r="AA79" i="2"/>
  <c r="AB78" i="2"/>
  <c r="AF78" i="2" s="1"/>
  <c r="AK65" i="2"/>
  <c r="AA44" i="2"/>
  <c r="AL66" i="2"/>
  <c r="AB45" i="2"/>
  <c r="AF45" i="2" s="1"/>
  <c r="AI65" i="2"/>
  <c r="AA46" i="2"/>
  <c r="AK67" i="2"/>
  <c r="AI66" i="2"/>
  <c r="AL51" i="2"/>
  <c r="AK54" i="2"/>
  <c r="AH54" i="2"/>
  <c r="AL54" i="2"/>
  <c r="AH68" i="2"/>
  <c r="AK59" i="2"/>
  <c r="AI58" i="2"/>
  <c r="AI60" i="2"/>
  <c r="AH58" i="2"/>
  <c r="AI59" i="2"/>
  <c r="AK53" i="2"/>
  <c r="AA78" i="2"/>
  <c r="AJ53" i="2"/>
  <c r="AA47" i="2"/>
  <c r="AH47" i="2" s="1"/>
  <c r="AG59" i="2"/>
  <c r="AL52" i="2"/>
  <c r="AH52" i="2"/>
  <c r="AJ68" i="2"/>
  <c r="AG66" i="2"/>
  <c r="AM66" i="2" s="1"/>
  <c r="AM26" i="2" s="1"/>
  <c r="AJ61" i="2"/>
  <c r="AL58" i="2"/>
  <c r="AK61" i="2"/>
  <c r="AL67" i="2"/>
  <c r="AM67" i="2" s="1"/>
  <c r="AM27" i="2" s="1"/>
  <c r="AA80" i="2"/>
  <c r="FI80" i="2"/>
  <c r="FE74" i="2"/>
  <c r="AB71" i="2"/>
  <c r="AF71" i="2" s="1"/>
  <c r="AA77" i="2"/>
  <c r="AA73" i="2"/>
  <c r="AB77" i="2"/>
  <c r="AF77" i="2" s="1"/>
  <c r="AK78" i="2" s="1"/>
  <c r="FF80" i="2"/>
  <c r="FH80" i="2"/>
  <c r="FG80" i="2"/>
  <c r="FJ80" i="2"/>
  <c r="GE46" i="2"/>
  <c r="GE6" i="2" s="1"/>
  <c r="GF5" i="2" s="1"/>
  <c r="GE53" i="2"/>
  <c r="GE13" i="2" s="1"/>
  <c r="GE52" i="2"/>
  <c r="GE12" i="2" s="1"/>
  <c r="GF12" i="2" s="1"/>
  <c r="GF6" i="2"/>
  <c r="GF14" i="2"/>
  <c r="GF13" i="2"/>
  <c r="GE79" i="2"/>
  <c r="GE39" i="2" s="1"/>
  <c r="GE78" i="2"/>
  <c r="GE38" i="2" s="1"/>
  <c r="GF40" i="2" s="1"/>
  <c r="GE60" i="2"/>
  <c r="GE20" i="2" s="1"/>
  <c r="GE59" i="2"/>
  <c r="GE19" i="2" s="1"/>
  <c r="FE53" i="2"/>
  <c r="FF61" i="2"/>
  <c r="FF71" i="2"/>
  <c r="FE52" i="2"/>
  <c r="FE73" i="2"/>
  <c r="FF74" i="2"/>
  <c r="FG59" i="2"/>
  <c r="FI66" i="2"/>
  <c r="FI73" i="2"/>
  <c r="FE59" i="2"/>
  <c r="FE66" i="2"/>
  <c r="FE44" i="2"/>
  <c r="FI61" i="2"/>
  <c r="FG74" i="2"/>
  <c r="FF78" i="2"/>
  <c r="FH74" i="2"/>
  <c r="FE54" i="2"/>
  <c r="FF58" i="2"/>
  <c r="FE60" i="2"/>
  <c r="FH73" i="2"/>
  <c r="FE61" i="2"/>
  <c r="FH45" i="2"/>
  <c r="FE72" i="2"/>
  <c r="FE47" i="2"/>
  <c r="FE65" i="2"/>
  <c r="FE45" i="2"/>
  <c r="FH60" i="2"/>
  <c r="FE71" i="2"/>
  <c r="FE78" i="2"/>
  <c r="FE58" i="2"/>
  <c r="FE68" i="2"/>
  <c r="FE67" i="2"/>
  <c r="FE51" i="2"/>
  <c r="FF60" i="2"/>
  <c r="FH47" i="2"/>
  <c r="FE79" i="2"/>
  <c r="FE77" i="2"/>
  <c r="FE46" i="2"/>
  <c r="FI60" i="2"/>
  <c r="FG61" i="2"/>
  <c r="FG53" i="2"/>
  <c r="FG73" i="2"/>
  <c r="FH59" i="2"/>
  <c r="FF73" i="2"/>
  <c r="FJ67" i="2"/>
  <c r="FJ77" i="2"/>
  <c r="FG51" i="2"/>
  <c r="FI68" i="2"/>
  <c r="FJ71" i="2"/>
  <c r="FI54" i="2"/>
  <c r="FJ72" i="2"/>
  <c r="FI58" i="2"/>
  <c r="FJ74" i="2"/>
  <c r="FJ60" i="2"/>
  <c r="FG79" i="2"/>
  <c r="FG78" i="2"/>
  <c r="FI46" i="2"/>
  <c r="FJ44" i="2"/>
  <c r="FG77" i="2"/>
  <c r="FI52" i="2"/>
  <c r="FJ47" i="2"/>
  <c r="FI47" i="2"/>
  <c r="FH61" i="2"/>
  <c r="FI45" i="2"/>
  <c r="FI65" i="2"/>
  <c r="FF66" i="2"/>
  <c r="FF67" i="2"/>
  <c r="FH51" i="2"/>
  <c r="FI53" i="2"/>
  <c r="FJ51" i="2"/>
  <c r="FF54" i="2"/>
  <c r="FG60" i="2"/>
  <c r="FI72" i="2"/>
  <c r="FF59" i="2"/>
  <c r="FH71" i="2"/>
  <c r="FH58" i="2"/>
  <c r="FJ46" i="2"/>
  <c r="FJ61" i="2"/>
  <c r="FF72" i="2"/>
  <c r="FH79" i="2"/>
  <c r="FH78" i="2"/>
  <c r="FJ78" i="2"/>
  <c r="FF44" i="2"/>
  <c r="FG44" i="2"/>
  <c r="FJ52" i="2"/>
  <c r="FF52" i="2"/>
  <c r="FF47" i="2"/>
  <c r="FF45" i="2"/>
  <c r="FG66" i="2"/>
  <c r="FG67" i="2"/>
  <c r="FF65" i="2"/>
  <c r="FI51" i="2"/>
  <c r="FJ53" i="2"/>
  <c r="FI74" i="2"/>
  <c r="FJ54" i="2"/>
  <c r="FH72" i="2"/>
  <c r="FI59" i="2"/>
  <c r="FG68" i="2"/>
  <c r="FH68" i="2"/>
  <c r="FF68" i="2"/>
  <c r="FJ68" i="2"/>
  <c r="FJ58" i="2"/>
  <c r="FG58" i="2"/>
  <c r="FJ59" i="2"/>
  <c r="FG71" i="2"/>
  <c r="FG72" i="2"/>
  <c r="FI79" i="2"/>
  <c r="FH77" i="2"/>
  <c r="FI78" i="2"/>
  <c r="FG46" i="2"/>
  <c r="FH44" i="2"/>
  <c r="FG52" i="2"/>
  <c r="FG47" i="2"/>
  <c r="FG45" i="2"/>
  <c r="FJ65" i="2"/>
  <c r="FG65" i="2"/>
  <c r="FH66" i="2"/>
  <c r="FH67" i="2"/>
  <c r="FJ66" i="2"/>
  <c r="FF51" i="2"/>
  <c r="FF53" i="2"/>
  <c r="FH54" i="2"/>
  <c r="FG54" i="2"/>
  <c r="FI71" i="2"/>
  <c r="FF77" i="2"/>
  <c r="FJ73" i="2"/>
  <c r="FJ79" i="2"/>
  <c r="FF79" i="2"/>
  <c r="FI77" i="2"/>
  <c r="FH46" i="2"/>
  <c r="FF46" i="2"/>
  <c r="FI44" i="2"/>
  <c r="FH52" i="2"/>
  <c r="FJ45" i="2"/>
  <c r="FH65" i="2"/>
  <c r="FI67" i="2"/>
  <c r="FH53" i="2"/>
  <c r="CB33" i="2"/>
  <c r="BH20" i="2"/>
  <c r="BH32" i="2"/>
  <c r="BH19" i="2"/>
  <c r="BH21" i="2"/>
  <c r="BH28" i="2"/>
  <c r="BH27" i="2"/>
  <c r="BH26" i="2"/>
  <c r="CU28" i="2"/>
  <c r="CV28" i="2" s="1"/>
  <c r="CV29" i="2" s="1"/>
  <c r="CB7" i="2"/>
  <c r="CB14" i="2"/>
  <c r="CB13" i="2"/>
  <c r="CB6" i="2"/>
  <c r="CB27" i="2"/>
  <c r="CB28" i="2"/>
  <c r="FK60" i="2" l="1"/>
  <c r="FK20" i="2" s="1"/>
  <c r="FK47" i="2"/>
  <c r="FK7" i="2" s="1"/>
  <c r="AG46" i="2"/>
  <c r="AM52" i="2"/>
  <c r="AM12" i="2" s="1"/>
  <c r="AM65" i="2"/>
  <c r="AM25" i="2" s="1"/>
  <c r="GF34" i="2"/>
  <c r="GF33" i="2"/>
  <c r="BH39" i="2"/>
  <c r="BH40" i="2"/>
  <c r="BH38" i="2"/>
  <c r="BC74" i="2"/>
  <c r="BD74" i="2"/>
  <c r="BC73" i="2"/>
  <c r="BE74" i="2"/>
  <c r="BE73" i="2"/>
  <c r="BB74" i="2"/>
  <c r="BG74" i="2" s="1"/>
  <c r="BG34" i="2" s="1"/>
  <c r="BF73" i="2"/>
  <c r="BB73" i="2"/>
  <c r="BG73" i="2" s="1"/>
  <c r="BG33" i="2" s="1"/>
  <c r="AJ46" i="2"/>
  <c r="AI44" i="2"/>
  <c r="AM61" i="2"/>
  <c r="AM21" i="2" s="1"/>
  <c r="AM59" i="2"/>
  <c r="AM19" i="2" s="1"/>
  <c r="FK77" i="2"/>
  <c r="FK37" i="2" s="1"/>
  <c r="FL40" i="2" s="1"/>
  <c r="HU40" i="2" s="1"/>
  <c r="AN27" i="2"/>
  <c r="AN28" i="2"/>
  <c r="AN26" i="2"/>
  <c r="AI79" i="2"/>
  <c r="AI80" i="2"/>
  <c r="AJ79" i="2"/>
  <c r="AL79" i="2"/>
  <c r="AJ80" i="2"/>
  <c r="AH79" i="2"/>
  <c r="AL80" i="2"/>
  <c r="AK79" i="2"/>
  <c r="AK80" i="2"/>
  <c r="AK74" i="2"/>
  <c r="AL73" i="2"/>
  <c r="AH74" i="2"/>
  <c r="AL74" i="2"/>
  <c r="AK73" i="2"/>
  <c r="AI74" i="2"/>
  <c r="AJ73" i="2"/>
  <c r="AJ74" i="2"/>
  <c r="AH73" i="2"/>
  <c r="AI73" i="2"/>
  <c r="AL46" i="2"/>
  <c r="AM68" i="2"/>
  <c r="AM28" i="2" s="1"/>
  <c r="AN25" i="2" s="1"/>
  <c r="CW25" i="2" s="1"/>
  <c r="AG44" i="2"/>
  <c r="AJ44" i="2"/>
  <c r="AI46" i="2"/>
  <c r="AG80" i="2"/>
  <c r="AL45" i="2"/>
  <c r="AG73" i="2"/>
  <c r="AM73" i="2" s="1"/>
  <c r="AM33" i="2" s="1"/>
  <c r="AM58" i="2"/>
  <c r="AM18" i="2" s="1"/>
  <c r="AK46" i="2"/>
  <c r="AK44" i="2"/>
  <c r="AL44" i="2"/>
  <c r="AG79" i="2"/>
  <c r="AM53" i="2"/>
  <c r="AM13" i="2" s="1"/>
  <c r="AM51" i="2"/>
  <c r="AM11" i="2" s="1"/>
  <c r="AL47" i="2"/>
  <c r="AJ47" i="2"/>
  <c r="AK47" i="2"/>
  <c r="AI47" i="2"/>
  <c r="AG47" i="2"/>
  <c r="AH44" i="2"/>
  <c r="AH80" i="2"/>
  <c r="AM54" i="2"/>
  <c r="AM14" i="2" s="1"/>
  <c r="AK45" i="2"/>
  <c r="AJ45" i="2"/>
  <c r="AH45" i="2"/>
  <c r="AI45" i="2"/>
  <c r="AG45" i="2"/>
  <c r="AM60" i="2"/>
  <c r="AM20" i="2" s="1"/>
  <c r="AH46" i="2"/>
  <c r="AG74" i="2"/>
  <c r="AM74" i="2" s="1"/>
  <c r="AM34" i="2" s="1"/>
  <c r="AI77" i="2"/>
  <c r="AJ78" i="2"/>
  <c r="AL78" i="2"/>
  <c r="AK77" i="2"/>
  <c r="AH78" i="2"/>
  <c r="AL77" i="2"/>
  <c r="AI78" i="2"/>
  <c r="AJ77" i="2"/>
  <c r="AG78" i="2"/>
  <c r="AG77" i="2"/>
  <c r="AH77" i="2"/>
  <c r="AM77" i="2" s="1"/>
  <c r="AM37" i="2" s="1"/>
  <c r="AH72" i="2"/>
  <c r="AJ72" i="2"/>
  <c r="AG71" i="2"/>
  <c r="AL72" i="2"/>
  <c r="AL71" i="2"/>
  <c r="AJ71" i="2"/>
  <c r="AK72" i="2"/>
  <c r="AK71" i="2"/>
  <c r="AH71" i="2"/>
  <c r="AI72" i="2"/>
  <c r="AI71" i="2"/>
  <c r="AG72" i="2"/>
  <c r="FK80" i="2"/>
  <c r="FK40" i="2" s="1"/>
  <c r="GF19" i="2"/>
  <c r="GF38" i="2"/>
  <c r="GF39" i="2"/>
  <c r="GF20" i="2"/>
  <c r="FK51" i="2"/>
  <c r="FK11" i="2" s="1"/>
  <c r="FK73" i="2"/>
  <c r="FK33" i="2" s="1"/>
  <c r="FK68" i="2"/>
  <c r="FK28" i="2" s="1"/>
  <c r="FK74" i="2"/>
  <c r="FK34" i="2" s="1"/>
  <c r="FK54" i="2"/>
  <c r="FK14" i="2" s="1"/>
  <c r="FK61" i="2"/>
  <c r="FK21" i="2" s="1"/>
  <c r="FK46" i="2"/>
  <c r="FK6" i="2" s="1"/>
  <c r="FK59" i="2"/>
  <c r="FK19" i="2" s="1"/>
  <c r="FK52" i="2"/>
  <c r="FK12" i="2" s="1"/>
  <c r="FK45" i="2"/>
  <c r="FK5" i="2" s="1"/>
  <c r="FK78" i="2"/>
  <c r="FK38" i="2" s="1"/>
  <c r="FK53" i="2"/>
  <c r="FK13" i="2" s="1"/>
  <c r="FK66" i="2"/>
  <c r="FK26" i="2" s="1"/>
  <c r="FK44" i="2"/>
  <c r="FK4" i="2" s="1"/>
  <c r="FK58" i="2"/>
  <c r="FK18" i="2" s="1"/>
  <c r="FK65" i="2"/>
  <c r="FK25" i="2" s="1"/>
  <c r="FK72" i="2"/>
  <c r="FK32" i="2" s="1"/>
  <c r="FK79" i="2"/>
  <c r="FK39" i="2" s="1"/>
  <c r="FK67" i="2"/>
  <c r="FK27" i="2" s="1"/>
  <c r="FK71" i="2"/>
  <c r="FK31" i="2" s="1"/>
  <c r="CW26" i="2"/>
  <c r="CW27" i="2"/>
  <c r="CW28" i="2"/>
  <c r="AM72" i="2" l="1"/>
  <c r="AM32" i="2" s="1"/>
  <c r="AM46" i="2"/>
  <c r="AM6" i="2" s="1"/>
  <c r="BH33" i="2"/>
  <c r="BH34" i="2"/>
  <c r="AM47" i="2"/>
  <c r="AM7" i="2" s="1"/>
  <c r="AM44" i="2"/>
  <c r="AM4" i="2" s="1"/>
  <c r="AN7" i="2" s="1"/>
  <c r="CW7" i="2" s="1"/>
  <c r="AN13" i="2"/>
  <c r="CW13" i="2" s="1"/>
  <c r="AN11" i="2"/>
  <c r="CW11" i="2" s="1"/>
  <c r="AN14" i="2"/>
  <c r="CW14" i="2" s="1"/>
  <c r="AN12" i="2"/>
  <c r="CW12" i="2" s="1"/>
  <c r="AM79" i="2"/>
  <c r="AM39" i="2" s="1"/>
  <c r="AN40" i="2"/>
  <c r="CW40" i="2" s="1"/>
  <c r="AM45" i="2"/>
  <c r="AM5" i="2" s="1"/>
  <c r="AN5" i="2" s="1"/>
  <c r="CW5" i="2" s="1"/>
  <c r="AN18" i="2"/>
  <c r="CW18" i="2" s="1"/>
  <c r="AN20" i="2"/>
  <c r="CW20" i="2" s="1"/>
  <c r="AN19" i="2"/>
  <c r="CW19" i="2" s="1"/>
  <c r="AN21" i="2"/>
  <c r="CW21" i="2" s="1"/>
  <c r="AM80" i="2"/>
  <c r="AM40" i="2" s="1"/>
  <c r="AM71" i="2"/>
  <c r="AM31" i="2" s="1"/>
  <c r="AM78" i="2"/>
  <c r="AM38" i="2" s="1"/>
  <c r="AN38" i="2" s="1"/>
  <c r="CW38" i="2" s="1"/>
  <c r="FL39" i="2"/>
  <c r="HU39" i="2" s="1"/>
  <c r="FL14" i="2"/>
  <c r="HU14" i="2" s="1"/>
  <c r="FL37" i="2"/>
  <c r="HU37" i="2" s="1"/>
  <c r="FL11" i="2"/>
  <c r="HU11" i="2" s="1"/>
  <c r="FL33" i="2"/>
  <c r="HU33" i="2" s="1"/>
  <c r="FL34" i="2"/>
  <c r="HU34" i="2" s="1"/>
  <c r="FL31" i="2"/>
  <c r="HU31" i="2" s="1"/>
  <c r="FL32" i="2"/>
  <c r="HU32" i="2" s="1"/>
  <c r="FL28" i="2"/>
  <c r="HU28" i="2" s="1"/>
  <c r="FL25" i="2"/>
  <c r="HU25" i="2" s="1"/>
  <c r="FL26" i="2"/>
  <c r="HU26" i="2" s="1"/>
  <c r="FL27" i="2"/>
  <c r="HU27" i="2" s="1"/>
  <c r="FL38" i="2"/>
  <c r="HU38" i="2" s="1"/>
  <c r="FL12" i="2"/>
  <c r="HU12" i="2" s="1"/>
  <c r="FL21" i="2"/>
  <c r="HU21" i="2" s="1"/>
  <c r="FL18" i="2"/>
  <c r="HU18" i="2" s="1"/>
  <c r="FL19" i="2"/>
  <c r="HU19" i="2" s="1"/>
  <c r="FL20" i="2"/>
  <c r="HU20" i="2" s="1"/>
  <c r="FL13" i="2"/>
  <c r="HU13" i="2" s="1"/>
  <c r="FL6" i="2"/>
  <c r="HU6" i="2" s="1"/>
  <c r="FL7" i="2"/>
  <c r="HU7" i="2" s="1"/>
  <c r="FL4" i="2"/>
  <c r="HU4" i="2" s="1"/>
  <c r="FL5" i="2"/>
  <c r="HU5" i="2" s="1"/>
  <c r="A14" i="2"/>
  <c r="A19" i="2"/>
  <c r="A26" i="2"/>
  <c r="A12" i="2"/>
  <c r="A21" i="2"/>
  <c r="A28" i="2"/>
  <c r="A11" i="2"/>
  <c r="A13" i="2"/>
  <c r="A27" i="2"/>
  <c r="A20" i="2"/>
  <c r="A25" i="2"/>
  <c r="A18" i="2"/>
  <c r="DY38" i="2" l="1"/>
  <c r="AN37" i="2"/>
  <c r="CW37" i="2" s="1"/>
  <c r="AN6" i="2"/>
  <c r="CW6" i="2" s="1"/>
  <c r="AN34" i="2"/>
  <c r="CW34" i="2" s="1"/>
  <c r="AN33" i="2"/>
  <c r="CW33" i="2" s="1"/>
  <c r="AN39" i="2"/>
  <c r="CW39" i="2" s="1"/>
  <c r="A40" i="2" s="1"/>
  <c r="AN4" i="2"/>
  <c r="CW4" i="2" s="1"/>
  <c r="AN31" i="2"/>
  <c r="CW31" i="2" s="1"/>
  <c r="AN32" i="2"/>
  <c r="CW32" i="2" s="1"/>
  <c r="A37" i="2"/>
  <c r="A39" i="2"/>
  <c r="DY11" i="2"/>
  <c r="DY13" i="2"/>
  <c r="DY39" i="2"/>
  <c r="DY12" i="2"/>
  <c r="DY14" i="2"/>
  <c r="DY40" i="2"/>
  <c r="DY37" i="2"/>
  <c r="DY20" i="2"/>
  <c r="DY19" i="2"/>
  <c r="DY18" i="2"/>
  <c r="DY21" i="2"/>
  <c r="DY33" i="2"/>
  <c r="DY32" i="2"/>
  <c r="DY31" i="2"/>
  <c r="DY34" i="2"/>
  <c r="DY27" i="2"/>
  <c r="DY26" i="2"/>
  <c r="DY25" i="2"/>
  <c r="DY28" i="2"/>
  <c r="DY6" i="2"/>
  <c r="DY5" i="2"/>
  <c r="DY4" i="2"/>
  <c r="DY7" i="2"/>
  <c r="DW25" i="2"/>
  <c r="DW24" i="2"/>
  <c r="DW26" i="2"/>
  <c r="DW27" i="2"/>
  <c r="DW29" i="2"/>
  <c r="DW28" i="2"/>
  <c r="AD23" i="1"/>
  <c r="G53" i="28" s="1"/>
  <c r="AD22" i="1"/>
  <c r="AD24" i="1"/>
  <c r="AD25" i="1"/>
  <c r="AD17" i="1"/>
  <c r="AD20" i="1"/>
  <c r="AD18" i="1"/>
  <c r="AD19" i="1"/>
  <c r="AD28" i="1"/>
  <c r="AD29" i="1"/>
  <c r="AD30" i="1"/>
  <c r="AD27" i="1"/>
  <c r="A38" i="2" l="1"/>
  <c r="A7" i="2"/>
  <c r="A4" i="2"/>
  <c r="A6" i="2"/>
  <c r="A5" i="2"/>
  <c r="DW32" i="2"/>
  <c r="AD37" i="1"/>
  <c r="AD38" i="1"/>
  <c r="AD40" i="1"/>
  <c r="DW33" i="2"/>
  <c r="AD39" i="1"/>
  <c r="A33" i="2"/>
  <c r="A31" i="2"/>
  <c r="A32" i="2"/>
  <c r="A34" i="2"/>
  <c r="IU32" i="2"/>
  <c r="IU24" i="2"/>
  <c r="IF8" i="2"/>
  <c r="IG8" i="2" s="1"/>
  <c r="X52" i="28"/>
  <c r="U65" i="28" s="1"/>
  <c r="V56" i="28"/>
  <c r="U63" i="28" s="1"/>
  <c r="IU33" i="2"/>
  <c r="X56" i="28"/>
  <c r="U69" i="28" s="1"/>
  <c r="V52" i="28"/>
  <c r="U59" i="28" s="1"/>
  <c r="IU25" i="2"/>
  <c r="IF4" i="2"/>
  <c r="X51" i="28"/>
  <c r="U64" i="28" s="1"/>
  <c r="IF3" i="2"/>
  <c r="IU22" i="2"/>
  <c r="V51" i="28"/>
  <c r="U58" i="28" s="1"/>
  <c r="IU23" i="2"/>
  <c r="X54" i="28"/>
  <c r="U67" i="28" s="1"/>
  <c r="IU28" i="2"/>
  <c r="V54" i="28"/>
  <c r="U61" i="28" s="1"/>
  <c r="IU29" i="2"/>
  <c r="IF6" i="2"/>
  <c r="X55" i="28"/>
  <c r="U68" i="28" s="1"/>
  <c r="IU31" i="2"/>
  <c r="IF7" i="2"/>
  <c r="IU30" i="2"/>
  <c r="V55" i="28"/>
  <c r="U62" i="28" s="1"/>
  <c r="V53" i="28"/>
  <c r="U60" i="28" s="1"/>
  <c r="X53" i="28"/>
  <c r="U66" i="28" s="1"/>
  <c r="IU27" i="2"/>
  <c r="IU26" i="2"/>
  <c r="IF5" i="2"/>
  <c r="G52" i="28"/>
  <c r="G54" i="28"/>
  <c r="D52" i="28"/>
  <c r="D54" i="28"/>
  <c r="D53" i="28"/>
  <c r="AI22" i="1"/>
  <c r="AN22" i="1"/>
  <c r="AK22" i="1"/>
  <c r="AJ22" i="1"/>
  <c r="AL22" i="1"/>
  <c r="DH4" i="2"/>
  <c r="AN23" i="1"/>
  <c r="AN25" i="1"/>
  <c r="DH6" i="2"/>
  <c r="DP6" i="2" s="1"/>
  <c r="DH5" i="2"/>
  <c r="DP5" i="2" s="1"/>
  <c r="AJ24" i="1"/>
  <c r="DJ5" i="2" s="1"/>
  <c r="AL23" i="1"/>
  <c r="AK23" i="1"/>
  <c r="AI23" i="1"/>
  <c r="AJ23" i="1"/>
  <c r="AJ25" i="1"/>
  <c r="AL25" i="1"/>
  <c r="AK25" i="1"/>
  <c r="AI25" i="1"/>
  <c r="AI24" i="1"/>
  <c r="DI5" i="2" s="1"/>
  <c r="AL24" i="1"/>
  <c r="DL5" i="2" s="1"/>
  <c r="AN24" i="1"/>
  <c r="DM5" i="2" s="1"/>
  <c r="AK24" i="1"/>
  <c r="DK5" i="2" s="1"/>
  <c r="AJ29" i="1"/>
  <c r="DJ6" i="2" s="1"/>
  <c r="AN29" i="1"/>
  <c r="DM6" i="2" s="1"/>
  <c r="AI29" i="1"/>
  <c r="DI6" i="2" s="1"/>
  <c r="AL29" i="1"/>
  <c r="DL6" i="2" s="1"/>
  <c r="AK29" i="1"/>
  <c r="DK6" i="2" s="1"/>
  <c r="AJ17" i="1"/>
  <c r="AN17" i="1"/>
  <c r="AI17" i="1"/>
  <c r="AL17" i="1"/>
  <c r="AK17" i="1"/>
  <c r="AL28" i="1"/>
  <c r="AK28" i="1"/>
  <c r="AJ28" i="1"/>
  <c r="AN28" i="1"/>
  <c r="AI28" i="1"/>
  <c r="AL19" i="1"/>
  <c r="DL4" i="2" s="1"/>
  <c r="AK19" i="1"/>
  <c r="DK4" i="2" s="1"/>
  <c r="AJ19" i="1"/>
  <c r="DJ4" i="2" s="1"/>
  <c r="AN19" i="1"/>
  <c r="DM4" i="2" s="1"/>
  <c r="AI19" i="1"/>
  <c r="DI4" i="2" s="1"/>
  <c r="AN18" i="1"/>
  <c r="AI18" i="1"/>
  <c r="AL18" i="1"/>
  <c r="AK18" i="1"/>
  <c r="AJ18" i="1"/>
  <c r="AN27" i="1"/>
  <c r="AI27" i="1"/>
  <c r="AL27" i="1"/>
  <c r="AK27" i="1"/>
  <c r="AJ27" i="1"/>
  <c r="AN30" i="1"/>
  <c r="AI30" i="1"/>
  <c r="AL30" i="1"/>
  <c r="AK30" i="1"/>
  <c r="AJ30" i="1"/>
  <c r="AK20" i="1"/>
  <c r="AJ20" i="1"/>
  <c r="AN20" i="1"/>
  <c r="AI20" i="1"/>
  <c r="AL20" i="1"/>
  <c r="II8" i="2" l="1"/>
  <c r="IJ8" i="2"/>
  <c r="AD15" i="1"/>
  <c r="DW22" i="2"/>
  <c r="AD14" i="1"/>
  <c r="DW23" i="2"/>
  <c r="AD12" i="1"/>
  <c r="AD13" i="1"/>
  <c r="AD32" i="1"/>
  <c r="DW30" i="2"/>
  <c r="AD33" i="1"/>
  <c r="DW31" i="2"/>
  <c r="AD35" i="1"/>
  <c r="AD34" i="1"/>
  <c r="AN40" i="1"/>
  <c r="AJ40" i="1"/>
  <c r="AI40" i="1"/>
  <c r="AL40" i="1"/>
  <c r="AO40" i="1" s="1"/>
  <c r="AK40" i="1"/>
  <c r="AI38" i="1"/>
  <c r="AK38" i="1"/>
  <c r="AL38" i="1"/>
  <c r="AJ38" i="1"/>
  <c r="G56" i="28"/>
  <c r="AN38" i="1"/>
  <c r="AN39" i="1"/>
  <c r="DM8" i="2" s="1"/>
  <c r="DH8" i="2"/>
  <c r="DP8" i="2" s="1"/>
  <c r="AI39" i="1"/>
  <c r="AL39" i="1"/>
  <c r="DL8" i="2" s="1"/>
  <c r="AJ39" i="1"/>
  <c r="DJ8" i="2" s="1"/>
  <c r="AK39" i="1"/>
  <c r="DK8" i="2" s="1"/>
  <c r="D56" i="28"/>
  <c r="AJ37" i="1"/>
  <c r="AN37" i="1"/>
  <c r="AL37" i="1"/>
  <c r="AI37" i="1"/>
  <c r="AK37" i="1"/>
  <c r="IH8" i="2"/>
  <c r="IM8" i="2" s="1"/>
  <c r="IK8" i="2"/>
  <c r="IN8" i="2"/>
  <c r="IG4" i="2"/>
  <c r="IJ4" i="2"/>
  <c r="IH4" i="2"/>
  <c r="II4" i="2"/>
  <c r="IN4" i="2"/>
  <c r="IK4" i="2"/>
  <c r="IG7" i="2"/>
  <c r="IN7" i="2"/>
  <c r="II7" i="2"/>
  <c r="IK7" i="2"/>
  <c r="IH7" i="2"/>
  <c r="IJ7" i="2"/>
  <c r="IG3" i="2"/>
  <c r="II3" i="2"/>
  <c r="IN3" i="2"/>
  <c r="IK3" i="2"/>
  <c r="IH3" i="2"/>
  <c r="IJ3" i="2"/>
  <c r="IG5" i="2"/>
  <c r="IK5" i="2"/>
  <c r="II5" i="2"/>
  <c r="IJ5" i="2"/>
  <c r="IN5" i="2"/>
  <c r="IH5" i="2"/>
  <c r="IG6" i="2"/>
  <c r="IJ6" i="2"/>
  <c r="IN6" i="2"/>
  <c r="II6" i="2"/>
  <c r="IH6" i="2"/>
  <c r="IK6" i="2"/>
  <c r="AO22" i="1"/>
  <c r="DP4" i="2"/>
  <c r="AH23" i="1"/>
  <c r="AO23" i="1"/>
  <c r="AH22" i="1"/>
  <c r="AP22" i="1"/>
  <c r="AP23" i="1"/>
  <c r="AO25" i="1"/>
  <c r="AH25" i="1"/>
  <c r="AP25" i="1"/>
  <c r="AP24" i="1"/>
  <c r="DO5" i="2" s="1"/>
  <c r="AH24" i="1"/>
  <c r="AO24" i="1"/>
  <c r="DN5" i="2" s="1"/>
  <c r="AO28" i="1"/>
  <c r="AO30" i="1"/>
  <c r="AO17" i="1"/>
  <c r="AH20" i="1"/>
  <c r="AH27" i="1"/>
  <c r="AH28" i="1"/>
  <c r="AH29" i="1"/>
  <c r="AH18" i="1"/>
  <c r="AH17" i="1"/>
  <c r="AH30" i="1"/>
  <c r="AH19" i="1"/>
  <c r="AP27" i="1"/>
  <c r="AP28" i="1"/>
  <c r="AP29" i="1"/>
  <c r="DO6" i="2" s="1"/>
  <c r="AP30" i="1"/>
  <c r="AP19" i="1"/>
  <c r="DO4" i="2" s="1"/>
  <c r="AP37" i="1"/>
  <c r="AP40" i="1"/>
  <c r="AP20" i="1"/>
  <c r="AP17" i="1"/>
  <c r="AP39" i="1"/>
  <c r="DO8" i="2" s="1"/>
  <c r="AP18" i="1"/>
  <c r="AP38" i="1"/>
  <c r="AO37" i="1"/>
  <c r="AO38" i="1"/>
  <c r="AO18" i="1"/>
  <c r="AO29" i="1"/>
  <c r="DN6" i="2" s="1"/>
  <c r="AO20" i="1"/>
  <c r="AO19" i="1"/>
  <c r="DN4" i="2" s="1"/>
  <c r="AO27" i="1"/>
  <c r="IL8" i="2" l="1"/>
  <c r="AO39" i="1"/>
  <c r="DN8" i="2" s="1"/>
  <c r="AJ14" i="1"/>
  <c r="DJ3" i="2" s="1"/>
  <c r="AN14" i="1"/>
  <c r="DM3" i="2" s="1"/>
  <c r="DH3" i="2"/>
  <c r="DP3" i="2" s="1"/>
  <c r="AL14" i="1"/>
  <c r="AI14" i="1"/>
  <c r="AK14" i="1"/>
  <c r="DK3" i="2" s="1"/>
  <c r="AK13" i="1"/>
  <c r="AN13" i="1"/>
  <c r="AJ13" i="1"/>
  <c r="G51" i="28"/>
  <c r="AI13" i="1"/>
  <c r="AL13" i="1"/>
  <c r="AO13" i="1" s="1"/>
  <c r="D51" i="28"/>
  <c r="AI12" i="1"/>
  <c r="AK12" i="1"/>
  <c r="AL12" i="1"/>
  <c r="AJ12" i="1"/>
  <c r="AN12" i="1"/>
  <c r="AN15" i="1"/>
  <c r="AI15" i="1"/>
  <c r="AK15" i="1"/>
  <c r="AL15" i="1"/>
  <c r="AJ15" i="1"/>
  <c r="AH37" i="1"/>
  <c r="DI8" i="2"/>
  <c r="AH39" i="1"/>
  <c r="AH38" i="1"/>
  <c r="G55" i="28"/>
  <c r="AL33" i="1"/>
  <c r="AN33" i="1"/>
  <c r="AK33" i="1"/>
  <c r="AI33" i="1"/>
  <c r="AJ33" i="1"/>
  <c r="AJ34" i="1"/>
  <c r="DJ7" i="2" s="1"/>
  <c r="DH7" i="2"/>
  <c r="DP7" i="2" s="1"/>
  <c r="AK34" i="1"/>
  <c r="DK7" i="2" s="1"/>
  <c r="AL34" i="1"/>
  <c r="AN34" i="1"/>
  <c r="DM7" i="2" s="1"/>
  <c r="AI34" i="1"/>
  <c r="AH40" i="1"/>
  <c r="AK35" i="1"/>
  <c r="AI35" i="1"/>
  <c r="AJ35" i="1"/>
  <c r="AN35" i="1"/>
  <c r="AL35" i="1"/>
  <c r="D55" i="28"/>
  <c r="AK32" i="1"/>
  <c r="AN32" i="1"/>
  <c r="AI32" i="1"/>
  <c r="AL32" i="1"/>
  <c r="AJ32" i="1"/>
  <c r="IM4" i="2"/>
  <c r="IL7" i="2"/>
  <c r="IL4" i="2"/>
  <c r="IL6" i="2"/>
  <c r="IL5" i="2"/>
  <c r="IL3" i="2"/>
  <c r="IM6" i="2"/>
  <c r="IM3" i="2"/>
  <c r="IM5" i="2"/>
  <c r="IM7" i="2"/>
  <c r="H96" i="1"/>
  <c r="H85" i="1"/>
  <c r="H78" i="1"/>
  <c r="N81" i="1" s="1"/>
  <c r="H66" i="1"/>
  <c r="N69" i="1" s="1"/>
  <c r="H60" i="1"/>
  <c r="H55" i="1"/>
  <c r="AO32" i="1" l="1"/>
  <c r="AO35" i="1"/>
  <c r="AH15" i="1"/>
  <c r="AP15" i="1"/>
  <c r="AO12" i="1"/>
  <c r="DL3" i="2"/>
  <c r="AO14" i="1"/>
  <c r="DN3" i="2" s="1"/>
  <c r="AP13" i="1"/>
  <c r="AH13" i="1"/>
  <c r="AO15" i="1"/>
  <c r="AP12" i="1"/>
  <c r="AH12" i="1"/>
  <c r="AO33" i="1"/>
  <c r="DI3" i="2"/>
  <c r="AH14" i="1"/>
  <c r="AP14" i="1"/>
  <c r="DO3" i="2" s="1"/>
  <c r="DI7" i="2"/>
  <c r="AH34" i="1"/>
  <c r="AP34" i="1"/>
  <c r="DO7" i="2" s="1"/>
  <c r="AP35" i="1"/>
  <c r="AH35" i="1"/>
  <c r="AH32" i="1"/>
  <c r="AP32" i="1"/>
  <c r="DL7" i="2"/>
  <c r="AO34" i="1"/>
  <c r="DN7" i="2" s="1"/>
  <c r="AH33" i="1"/>
  <c r="AP33" i="1"/>
  <c r="H97" i="1"/>
  <c r="H72" i="1"/>
  <c r="IO7" i="2"/>
  <c r="IO3" i="2"/>
  <c r="IO4" i="2"/>
  <c r="IO8" i="2"/>
  <c r="IO6" i="2"/>
  <c r="IO5" i="2"/>
  <c r="S87" i="1"/>
  <c r="N70" i="1"/>
  <c r="C59" i="23" s="1"/>
  <c r="N57" i="1"/>
  <c r="G63" i="28"/>
  <c r="C42" i="23"/>
  <c r="G62" i="28"/>
  <c r="C48" i="23"/>
  <c r="G65" i="28"/>
  <c r="C53" i="23"/>
  <c r="K67" i="28"/>
  <c r="C41" i="23"/>
  <c r="K61" i="28"/>
  <c r="Z61" i="28" s="1"/>
  <c r="C54" i="23"/>
  <c r="G68" i="28"/>
  <c r="C44" i="23"/>
  <c r="H90" i="1" l="1"/>
  <c r="H54" i="1"/>
  <c r="N94" i="1"/>
  <c r="M94" i="1" s="1"/>
  <c r="K68" i="28"/>
  <c r="Z68" i="28" s="1"/>
  <c r="C55" i="23"/>
  <c r="DQ6" i="2"/>
  <c r="DQ5" i="2"/>
  <c r="DQ3" i="2"/>
  <c r="DQ8" i="2"/>
  <c r="DQ7" i="2"/>
  <c r="DQ4" i="2"/>
  <c r="H73" i="1"/>
  <c r="C57" i="28"/>
  <c r="H84" i="1"/>
  <c r="C50" i="23"/>
  <c r="G66" i="28"/>
  <c r="V66" i="28" s="1"/>
  <c r="IR5" i="2"/>
  <c r="IQ8" i="2"/>
  <c r="IP6" i="2"/>
  <c r="IR6" i="2"/>
  <c r="IP3" i="2"/>
  <c r="IQ7" i="2"/>
  <c r="IQ4" i="2"/>
  <c r="IP4" i="2"/>
  <c r="IR4" i="2"/>
  <c r="IR8" i="2"/>
  <c r="IP7" i="2"/>
  <c r="IQ3" i="2"/>
  <c r="IQ5" i="2"/>
  <c r="IP8" i="2"/>
  <c r="IP5" i="2"/>
  <c r="IR7" i="2"/>
  <c r="IQ6" i="2"/>
  <c r="IR3" i="2"/>
  <c r="S64" i="1"/>
  <c r="M70" i="1"/>
  <c r="K70" i="28"/>
  <c r="C56" i="23"/>
  <c r="G74" i="28"/>
  <c r="C66" i="23"/>
  <c r="G71" i="28"/>
  <c r="C60" i="23"/>
  <c r="K72" i="28"/>
  <c r="C63" i="23"/>
  <c r="G70" i="28"/>
  <c r="V68" i="28"/>
  <c r="Z67" i="28"/>
  <c r="V65" i="28"/>
  <c r="V62" i="28"/>
  <c r="V63" i="28"/>
  <c r="G69" i="28"/>
  <c r="M57" i="1"/>
  <c r="IS6" i="2" l="1"/>
  <c r="G61" i="28"/>
  <c r="V61" i="28" s="1"/>
  <c r="C40" i="23"/>
  <c r="C46" i="23"/>
  <c r="G64" i="28"/>
  <c r="V64" i="28" s="1"/>
  <c r="N82" i="1"/>
  <c r="G67" i="28"/>
  <c r="V67" i="28" s="1"/>
  <c r="C52" i="23"/>
  <c r="K66" i="28"/>
  <c r="Z66" i="28" s="1"/>
  <c r="C51" i="23"/>
  <c r="DS7" i="2"/>
  <c r="DS6" i="2"/>
  <c r="DS8" i="2"/>
  <c r="DS5" i="2"/>
  <c r="DR3" i="2"/>
  <c r="DR8" i="2"/>
  <c r="DT8" i="2"/>
  <c r="DT5" i="2"/>
  <c r="DT4" i="2"/>
  <c r="DT6" i="2"/>
  <c r="DT3" i="2"/>
  <c r="DR5" i="2"/>
  <c r="DU5" i="2" s="1"/>
  <c r="DR4" i="2"/>
  <c r="DR6" i="2"/>
  <c r="DT7" i="2"/>
  <c r="DS4" i="2"/>
  <c r="DS3" i="2"/>
  <c r="DR7" i="2"/>
  <c r="IS5" i="2"/>
  <c r="IS3" i="2"/>
  <c r="IS7" i="2"/>
  <c r="IS4" i="2"/>
  <c r="IS8" i="2"/>
  <c r="Z70" i="28"/>
  <c r="K73" i="28"/>
  <c r="V69" i="28"/>
  <c r="Z72" i="28"/>
  <c r="DU6" i="2" l="1"/>
  <c r="DU7" i="2"/>
  <c r="DU8" i="2"/>
  <c r="DU4" i="2"/>
  <c r="DU3" i="2"/>
  <c r="M82" i="1"/>
  <c r="K71" i="28"/>
  <c r="Z71" i="28" s="1"/>
  <c r="C61" i="23"/>
  <c r="IU14" i="2"/>
  <c r="IU15" i="2"/>
  <c r="IQ12" i="2"/>
  <c r="IQ26" i="2" s="1"/>
  <c r="IP12" i="2"/>
  <c r="IP25" i="2" s="1"/>
  <c r="IU13" i="2"/>
  <c r="IO12" i="2"/>
  <c r="IO24" i="2" s="1"/>
  <c r="IR12" i="2"/>
  <c r="IR25" i="2" s="1"/>
  <c r="IU16" i="2"/>
  <c r="DW13" i="2" l="1"/>
  <c r="AQ45" i="1"/>
  <c r="DR12" i="2" s="1"/>
  <c r="AD45" i="1"/>
  <c r="AD47" i="1"/>
  <c r="DW16" i="2"/>
  <c r="AQ46" i="1"/>
  <c r="DS12" i="2" s="1"/>
  <c r="AD49" i="1"/>
  <c r="AQ44" i="1"/>
  <c r="DQ12" i="2" s="1"/>
  <c r="DW15" i="2"/>
  <c r="AD48" i="1"/>
  <c r="AD44" i="1"/>
  <c r="AQ47" i="1"/>
  <c r="DT12" i="2" s="1"/>
  <c r="AQ48" i="1"/>
  <c r="AD46" i="1"/>
  <c r="DW14" i="2"/>
  <c r="AQ49" i="1"/>
  <c r="IO27" i="2"/>
  <c r="IQ15" i="2"/>
  <c r="IQ19" i="2"/>
  <c r="IQ23" i="2"/>
  <c r="IQ27" i="2"/>
  <c r="IQ16" i="2"/>
  <c r="IQ20" i="2"/>
  <c r="IQ24" i="2"/>
  <c r="IQ13" i="2"/>
  <c r="IQ17" i="2"/>
  <c r="IQ21" i="2"/>
  <c r="IQ25" i="2"/>
  <c r="IQ14" i="2"/>
  <c r="IQ18" i="2"/>
  <c r="IQ22" i="2"/>
  <c r="IO19" i="2"/>
  <c r="IP20" i="2"/>
  <c r="IR20" i="2"/>
  <c r="IO23" i="2"/>
  <c r="IP24" i="2"/>
  <c r="IO15" i="2"/>
  <c r="IP16" i="2"/>
  <c r="IO17" i="2"/>
  <c r="IO25" i="2"/>
  <c r="IP18" i="2"/>
  <c r="IP26" i="2"/>
  <c r="IO13" i="2"/>
  <c r="IO21" i="2"/>
  <c r="IP14" i="2"/>
  <c r="IP22" i="2"/>
  <c r="IO14" i="2"/>
  <c r="IO18" i="2"/>
  <c r="IO22" i="2"/>
  <c r="IO26" i="2"/>
  <c r="IP15" i="2"/>
  <c r="IP19" i="2"/>
  <c r="IP23" i="2"/>
  <c r="IP27" i="2"/>
  <c r="AA56" i="28"/>
  <c r="U75" i="28" s="1"/>
  <c r="IO16" i="2"/>
  <c r="IO20" i="2"/>
  <c r="IP13" i="2"/>
  <c r="IP17" i="2"/>
  <c r="IP21" i="2"/>
  <c r="AA51" i="28"/>
  <c r="U70" i="28" s="1"/>
  <c r="IR16" i="2"/>
  <c r="IR24" i="2"/>
  <c r="AA55" i="28"/>
  <c r="U74" i="28" s="1"/>
  <c r="IR18" i="2"/>
  <c r="IR26" i="2"/>
  <c r="AA52" i="28"/>
  <c r="U71" i="28" s="1"/>
  <c r="AA53" i="28"/>
  <c r="U72" i="28" s="1"/>
  <c r="IR14" i="2"/>
  <c r="IR22" i="2"/>
  <c r="AA54" i="28"/>
  <c r="U73" i="28" s="1"/>
  <c r="IR15" i="2"/>
  <c r="IR19" i="2"/>
  <c r="IR23" i="2"/>
  <c r="IR27" i="2"/>
  <c r="IR13" i="2"/>
  <c r="IR17" i="2"/>
  <c r="IR21" i="2"/>
  <c r="IS26" i="2" l="1"/>
  <c r="IS13" i="2"/>
  <c r="IS15" i="2"/>
  <c r="IS17" i="2"/>
  <c r="IS14" i="2"/>
  <c r="IS27" i="2"/>
  <c r="IS25" i="2"/>
  <c r="DT26" i="2"/>
  <c r="DT22" i="2"/>
  <c r="DT18" i="2"/>
  <c r="DT14" i="2"/>
  <c r="DT25" i="2"/>
  <c r="DT21" i="2"/>
  <c r="DT17" i="2"/>
  <c r="DT13" i="2"/>
  <c r="DT24" i="2"/>
  <c r="DT20" i="2"/>
  <c r="DT16" i="2"/>
  <c r="DT27" i="2"/>
  <c r="DT23" i="2"/>
  <c r="DT19" i="2"/>
  <c r="DT15" i="2"/>
  <c r="DQ25" i="2"/>
  <c r="DQ21" i="2"/>
  <c r="DQ17" i="2"/>
  <c r="DQ13" i="2"/>
  <c r="DQ24" i="2"/>
  <c r="DQ20" i="2"/>
  <c r="DQ16" i="2"/>
  <c r="DQ27" i="2"/>
  <c r="DQ23" i="2"/>
  <c r="DQ19" i="2"/>
  <c r="DQ15" i="2"/>
  <c r="DQ26" i="2"/>
  <c r="DQ22" i="2"/>
  <c r="DQ18" i="2"/>
  <c r="DQ14" i="2"/>
  <c r="AO47" i="1"/>
  <c r="AH47" i="1"/>
  <c r="AN47" i="1"/>
  <c r="AJ47" i="1"/>
  <c r="AK47" i="1"/>
  <c r="AI47" i="1"/>
  <c r="AP47" i="1"/>
  <c r="AL47" i="1"/>
  <c r="I51" i="28"/>
  <c r="I54" i="28"/>
  <c r="AI44" i="1"/>
  <c r="I52" i="28"/>
  <c r="AN44" i="1"/>
  <c r="AL44" i="1"/>
  <c r="I55" i="28"/>
  <c r="AP44" i="1"/>
  <c r="AH44" i="1"/>
  <c r="I56" i="28"/>
  <c r="I53" i="28"/>
  <c r="AO44" i="1"/>
  <c r="AJ44" i="1"/>
  <c r="AK44" i="1"/>
  <c r="AP49" i="1"/>
  <c r="AJ49" i="1"/>
  <c r="AK49" i="1"/>
  <c r="AN49" i="1"/>
  <c r="AI49" i="1"/>
  <c r="AO49" i="1"/>
  <c r="AL49" i="1"/>
  <c r="AH49" i="1"/>
  <c r="AO45" i="1"/>
  <c r="AL45" i="1"/>
  <c r="AH45" i="1"/>
  <c r="AP45" i="1"/>
  <c r="AJ45" i="1"/>
  <c r="AK45" i="1"/>
  <c r="AN45" i="1"/>
  <c r="AI45" i="1"/>
  <c r="AJ46" i="1"/>
  <c r="AP46" i="1"/>
  <c r="AO46" i="1"/>
  <c r="AL46" i="1"/>
  <c r="AI46" i="1"/>
  <c r="AN46" i="1"/>
  <c r="AH46" i="1"/>
  <c r="AK46" i="1"/>
  <c r="AO48" i="1"/>
  <c r="AH48" i="1"/>
  <c r="AI48" i="1"/>
  <c r="AJ48" i="1"/>
  <c r="AN48" i="1"/>
  <c r="AL48" i="1"/>
  <c r="AP48" i="1"/>
  <c r="AK48" i="1"/>
  <c r="DS24" i="2"/>
  <c r="DS20" i="2"/>
  <c r="DS16" i="2"/>
  <c r="DS27" i="2"/>
  <c r="DS23" i="2"/>
  <c r="DS19" i="2"/>
  <c r="DS15" i="2"/>
  <c r="DS26" i="2"/>
  <c r="DS22" i="2"/>
  <c r="DS18" i="2"/>
  <c r="DS14" i="2"/>
  <c r="DS25" i="2"/>
  <c r="DS21" i="2"/>
  <c r="DS17" i="2"/>
  <c r="DS13" i="2"/>
  <c r="DR27" i="2"/>
  <c r="DR23" i="2"/>
  <c r="DR19" i="2"/>
  <c r="DR15" i="2"/>
  <c r="DR26" i="2"/>
  <c r="DR22" i="2"/>
  <c r="DR18" i="2"/>
  <c r="DR14" i="2"/>
  <c r="DR25" i="2"/>
  <c r="DR21" i="2"/>
  <c r="DR17" i="2"/>
  <c r="DR13" i="2"/>
  <c r="DR24" i="2"/>
  <c r="DR20" i="2"/>
  <c r="DR16" i="2"/>
  <c r="IS16" i="2"/>
  <c r="IS24" i="2"/>
  <c r="IS19" i="2"/>
  <c r="IS18" i="2"/>
  <c r="IS20" i="2"/>
  <c r="IS21" i="2"/>
  <c r="IS22" i="2"/>
  <c r="IS23" i="2"/>
  <c r="DU22" i="2" l="1"/>
  <c r="DU23" i="2"/>
  <c r="DU24" i="2"/>
  <c r="DU25" i="2"/>
  <c r="DU26" i="2"/>
  <c r="DU27" i="2"/>
  <c r="DU13" i="2"/>
  <c r="DU14" i="2"/>
  <c r="DU15" i="2"/>
  <c r="DU16" i="2"/>
  <c r="DU17" i="2"/>
  <c r="DU18" i="2"/>
  <c r="DU19" i="2"/>
  <c r="DU20" i="2"/>
  <c r="DU21" i="2"/>
  <c r="IU20" i="2"/>
  <c r="IU18" i="2"/>
  <c r="IU21" i="2"/>
  <c r="IU19" i="2"/>
  <c r="AB90" i="1"/>
  <c r="G77" i="28" s="1"/>
  <c r="AC96" i="1"/>
  <c r="AC94" i="1"/>
  <c r="AC97" i="1"/>
  <c r="C58" i="23"/>
  <c r="DW18" i="2" l="1"/>
  <c r="H91" i="1"/>
  <c r="DW19" i="2"/>
  <c r="IV18" i="2" s="1"/>
  <c r="H61" i="1"/>
  <c r="DW21" i="2"/>
  <c r="H67" i="1"/>
  <c r="M69" i="1" s="1"/>
  <c r="DW20" i="2"/>
  <c r="IV21" i="2" s="1"/>
  <c r="H79" i="1"/>
  <c r="V70" i="28"/>
  <c r="V71" i="28"/>
  <c r="C65" i="23"/>
  <c r="K62" i="28" l="1"/>
  <c r="Z62" i="28" s="1"/>
  <c r="G67" i="1"/>
  <c r="C43" i="23"/>
  <c r="N93" i="1"/>
  <c r="G91" i="1"/>
  <c r="K64" i="28"/>
  <c r="Z64" i="28" s="1"/>
  <c r="C47" i="23"/>
  <c r="IV30" i="2"/>
  <c r="IV33" i="2"/>
  <c r="IV31" i="2"/>
  <c r="IV29" i="2"/>
  <c r="IV32" i="2"/>
  <c r="IV26" i="2"/>
  <c r="IV27" i="2"/>
  <c r="IV28" i="2"/>
  <c r="IV25" i="2"/>
  <c r="IV24" i="2"/>
  <c r="IV23" i="2"/>
  <c r="IV22" i="2"/>
  <c r="M81" i="1"/>
  <c r="R87" i="1" s="1"/>
  <c r="C49" i="23"/>
  <c r="K65" i="28"/>
  <c r="Z65" i="28" s="1"/>
  <c r="G79" i="1"/>
  <c r="N58" i="1"/>
  <c r="C45" i="23"/>
  <c r="G61" i="1"/>
  <c r="K63" i="28"/>
  <c r="Z63" i="28" s="1"/>
  <c r="IV19" i="2"/>
  <c r="IV20" i="2"/>
  <c r="V74" i="28"/>
  <c r="Z73" i="28"/>
  <c r="R64" i="1"/>
  <c r="IV34" i="2" l="1"/>
  <c r="AA57" i="28" s="1"/>
  <c r="S63" i="1"/>
  <c r="K69" i="28"/>
  <c r="Z69" i="28" s="1"/>
  <c r="M58" i="1"/>
  <c r="C57" i="23"/>
  <c r="S88" i="1"/>
  <c r="G72" i="28"/>
  <c r="V72" i="28" s="1"/>
  <c r="C62" i="23"/>
  <c r="M93" i="1"/>
  <c r="AA97" i="1"/>
  <c r="AA96" i="1"/>
  <c r="U50" i="28"/>
  <c r="AC76" i="1" l="1"/>
  <c r="K74" i="28"/>
  <c r="Z74" i="28" s="1"/>
  <c r="R88" i="1"/>
  <c r="C67" i="23"/>
  <c r="R63" i="1"/>
  <c r="AC75" i="1"/>
  <c r="G73" i="28"/>
  <c r="V73" i="28" s="1"/>
  <c r="C64" i="23"/>
  <c r="U53" i="28"/>
  <c r="AB76" i="1" l="1"/>
  <c r="AA95" i="1" s="1"/>
  <c r="C68" i="23"/>
  <c r="G75" i="28"/>
  <c r="V75" i="28" s="1"/>
  <c r="AB75" i="1"/>
  <c r="AA94" i="1" s="1"/>
  <c r="C69" i="23"/>
  <c r="K75" i="28"/>
  <c r="Z75" i="28" s="1"/>
  <c r="W77" i="28" s="1"/>
  <c r="U52" i="28"/>
</calcChain>
</file>

<file path=xl/sharedStrings.xml><?xml version="1.0" encoding="utf-8"?>
<sst xmlns="http://schemas.openxmlformats.org/spreadsheetml/2006/main" count="1208" uniqueCount="187">
  <si>
    <t>P</t>
  </si>
  <si>
    <t>r musadya</t>
  </si>
  <si>
    <t>England</t>
  </si>
  <si>
    <t>Group</t>
  </si>
  <si>
    <t>B</t>
  </si>
  <si>
    <t>C</t>
  </si>
  <si>
    <t>Standings</t>
  </si>
  <si>
    <t>Score</t>
  </si>
  <si>
    <t>Final</t>
  </si>
  <si>
    <t>Visit exceltemplate.net for more templates and updates</t>
  </si>
  <si>
    <t>Date</t>
  </si>
  <si>
    <t>Time</t>
  </si>
  <si>
    <t>Italy</t>
  </si>
  <si>
    <t>France</t>
  </si>
  <si>
    <t>W</t>
  </si>
  <si>
    <t>D</t>
  </si>
  <si>
    <t>L</t>
  </si>
  <si>
    <t>A</t>
  </si>
  <si>
    <t>Country</t>
  </si>
  <si>
    <t>:</t>
  </si>
  <si>
    <t>-</t>
  </si>
  <si>
    <t>Venue</t>
  </si>
  <si>
    <t>Select text you want to highlight, delete to remove highlight</t>
  </si>
  <si>
    <t>Wales</t>
  </si>
  <si>
    <t>Romania</t>
  </si>
  <si>
    <t>GS</t>
  </si>
  <si>
    <t>GA</t>
  </si>
  <si>
    <t>Diff</t>
  </si>
  <si>
    <t>Pts</t>
  </si>
  <si>
    <t>rankall points</t>
  </si>
  <si>
    <t>rank 1</t>
  </si>
  <si>
    <t>rank 2</t>
  </si>
  <si>
    <t>rank 3</t>
  </si>
  <si>
    <t>rank 4</t>
  </si>
  <si>
    <t>rerank</t>
  </si>
  <si>
    <t>Team</t>
  </si>
  <si>
    <t>table rank 2</t>
  </si>
  <si>
    <t>R</t>
  </si>
  <si>
    <t>GD</t>
  </si>
  <si>
    <t>FR</t>
  </si>
  <si>
    <t>table rank 3</t>
  </si>
  <si>
    <t>table rank 4</t>
  </si>
  <si>
    <t>Points</t>
  </si>
  <si>
    <t>UEFA Rank</t>
  </si>
  <si>
    <t>Koef</t>
  </si>
  <si>
    <t>Rule</t>
  </si>
  <si>
    <t>SGS</t>
  </si>
  <si>
    <t>Sdiff</t>
  </si>
  <si>
    <t>Sdif</t>
  </si>
  <si>
    <t>Runner Up</t>
  </si>
  <si>
    <t>1A</t>
  </si>
  <si>
    <t>1B</t>
  </si>
  <si>
    <t>1C</t>
  </si>
  <si>
    <t>1D</t>
  </si>
  <si>
    <t>Four best 3rd-placed teams combination</t>
  </si>
  <si>
    <t>table rank 1- ok</t>
  </si>
  <si>
    <t>Albania</t>
  </si>
  <si>
    <t>Switzerland</t>
  </si>
  <si>
    <t>Russia</t>
  </si>
  <si>
    <t>Slovakia</t>
  </si>
  <si>
    <t>Germany</t>
  </si>
  <si>
    <t>Ukraine</t>
  </si>
  <si>
    <t>Poland</t>
  </si>
  <si>
    <t>Northern Ireland</t>
  </si>
  <si>
    <t>Spain</t>
  </si>
  <si>
    <t>Czech Republic</t>
  </si>
  <si>
    <t>Turkey</t>
  </si>
  <si>
    <t>Croatia</t>
  </si>
  <si>
    <t>Belgium</t>
  </si>
  <si>
    <t>Republic of Ireland</t>
  </si>
  <si>
    <t>Sweden</t>
  </si>
  <si>
    <t>Portugal</t>
  </si>
  <si>
    <t>Iceland</t>
  </si>
  <si>
    <t>Austria</t>
  </si>
  <si>
    <t>Hungary</t>
  </si>
  <si>
    <t>Language</t>
  </si>
  <si>
    <t>Timezone</t>
  </si>
  <si>
    <t>Group Stages</t>
  </si>
  <si>
    <t>Round of 16</t>
  </si>
  <si>
    <t>Quarter Finals</t>
  </si>
  <si>
    <t>Semi Finals</t>
  </si>
  <si>
    <t>Winner</t>
  </si>
  <si>
    <t>Normal Time</t>
  </si>
  <si>
    <t>Extra Time</t>
  </si>
  <si>
    <t>Penalty Shoot Out</t>
  </si>
  <si>
    <t>Champion</t>
  </si>
  <si>
    <t>Match #</t>
  </si>
  <si>
    <t>Group A Winner</t>
  </si>
  <si>
    <t>Group B Winner</t>
  </si>
  <si>
    <t>Group C Winner</t>
  </si>
  <si>
    <t>Group D Winner</t>
  </si>
  <si>
    <t>Group E Winner</t>
  </si>
  <si>
    <t>Group F Winner</t>
  </si>
  <si>
    <t>Group A Runner Up</t>
  </si>
  <si>
    <t>Group B Runner Up</t>
  </si>
  <si>
    <t>Group C Runner Up</t>
  </si>
  <si>
    <t>Group D Runner Up</t>
  </si>
  <si>
    <t>Group E Runner Up</t>
  </si>
  <si>
    <t>Group F Runner Up</t>
  </si>
  <si>
    <t>Win</t>
  </si>
  <si>
    <t>Draw</t>
  </si>
  <si>
    <t>Lose</t>
  </si>
  <si>
    <t>Group A</t>
  </si>
  <si>
    <t>Group B</t>
  </si>
  <si>
    <t>Group C</t>
  </si>
  <si>
    <t>Group D</t>
  </si>
  <si>
    <t>Group E</t>
  </si>
  <si>
    <t>Group F</t>
  </si>
  <si>
    <t>Match 49 Winner</t>
  </si>
  <si>
    <t>Match 50 Winner</t>
  </si>
  <si>
    <t>Match 51 Winner</t>
  </si>
  <si>
    <t>E</t>
  </si>
  <si>
    <t>F</t>
  </si>
  <si>
    <t>G</t>
  </si>
  <si>
    <t xml:space="preserve">Paris </t>
  </si>
  <si>
    <t>Country Language</t>
  </si>
  <si>
    <t>English</t>
  </si>
  <si>
    <t>Pts Rank</t>
  </si>
  <si>
    <t>GD Rank</t>
  </si>
  <si>
    <t>GS Rank</t>
  </si>
  <si>
    <t>Koef Rank</t>
  </si>
  <si>
    <t>Stade de France, Saint-Denis</t>
  </si>
  <si>
    <t>Stade Bollaert-Delelis, Lens Agglo</t>
  </si>
  <si>
    <t>Stade de Bordeaux, Bordeaus</t>
  </si>
  <si>
    <t>Stade Velodrome, Marseille</t>
  </si>
  <si>
    <t>Parc des Princes, Paris</t>
  </si>
  <si>
    <t>Stade de Nice, Nice</t>
  </si>
  <si>
    <t>Stade Pierre Mauroy, Lille Metropole</t>
  </si>
  <si>
    <t>Stadium de Toulouse, Toulouse</t>
  </si>
  <si>
    <t>Stade de Lyon, Lyon</t>
  </si>
  <si>
    <t>Stade Geoffroy Guichard, Saint-Etienne</t>
  </si>
  <si>
    <t>Euro 2016 Schedule and Scoresheet</t>
  </si>
  <si>
    <t>+/-</t>
  </si>
  <si>
    <t>For</t>
  </si>
  <si>
    <t>Against</t>
  </si>
  <si>
    <t>Group B/E/F 3rd Place</t>
  </si>
  <si>
    <t>Group A/C/D 3rd Place</t>
  </si>
  <si>
    <t>Group A/B/F 3rd Place</t>
  </si>
  <si>
    <t>Group C/D/E 3rd Place</t>
  </si>
  <si>
    <t>Match 37 Winner</t>
  </si>
  <si>
    <t>Match 38 Winner</t>
  </si>
  <si>
    <t>Match 39 Winner</t>
  </si>
  <si>
    <t>Match 40 Winner</t>
  </si>
  <si>
    <t>Match 41 Winner</t>
  </si>
  <si>
    <t>Match 42 Winner</t>
  </si>
  <si>
    <t>Match 43 Winner</t>
  </si>
  <si>
    <t>Match 44 Winner</t>
  </si>
  <si>
    <t>Match 45 Winner</t>
  </si>
  <si>
    <t>Match 46 Winner</t>
  </si>
  <si>
    <t>Match 47 Winner</t>
  </si>
  <si>
    <t>Match 48 Winner</t>
  </si>
  <si>
    <t>Knock Out Rounds</t>
  </si>
  <si>
    <t>Group A-F 3rd Place Standings</t>
  </si>
  <si>
    <t>© 2016 - Exceltemplate.net</t>
  </si>
  <si>
    <t>Match 49 Loser</t>
  </si>
  <si>
    <t>Match 50 Loser</t>
  </si>
  <si>
    <t>Match 51 Loser</t>
  </si>
  <si>
    <t>QF</t>
  </si>
  <si>
    <t>SF</t>
  </si>
  <si>
    <t>R16</t>
  </si>
  <si>
    <t>Third Place</t>
  </si>
  <si>
    <t>QUALIFIED COUNTRIES</t>
  </si>
  <si>
    <t>PK</t>
  </si>
  <si>
    <t>&lt;&lt; first prediction</t>
  </si>
  <si>
    <t>Correct Qualified Countries &gt;&gt;</t>
  </si>
  <si>
    <t>CHAMPION</t>
  </si>
  <si>
    <t>Country's Pick</t>
  </si>
  <si>
    <t>© 2016 - exceltemplate.net</t>
  </si>
  <si>
    <t>M</t>
  </si>
  <si>
    <t>S</t>
  </si>
  <si>
    <t>SCORE PREDICTION SHEET</t>
  </si>
  <si>
    <t>PLAYER NAME</t>
  </si>
  <si>
    <t>PLAYER NO</t>
  </si>
  <si>
    <t>TEAM in KNOCK OUT ROUND</t>
  </si>
  <si>
    <t>Based on real matches</t>
  </si>
  <si>
    <t>GROUP STAGES</t>
  </si>
  <si>
    <t>Real Score Result</t>
  </si>
  <si>
    <t>SCORE PREDICTION</t>
  </si>
  <si>
    <t>KNOCK OUT STAGES</t>
  </si>
  <si>
    <t>Real Score</t>
  </si>
  <si>
    <t>table rank-1 2</t>
  </si>
  <si>
    <t>table rank-2 2</t>
  </si>
  <si>
    <t>jangan lupa rubah referensi utk yg kanan karena beda row</t>
  </si>
  <si>
    <t>jangan lupa kalau copy satu group karena formulanya beda</t>
  </si>
  <si>
    <t>Y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</si>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</sst>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d\-mmm\,\ h:mm"/>
    <numFmt numFmtId="166" formatCode="m/d/yy\ h:mm;@"/>
    <numFmt numFmtId="167" formatCode="[$-409]d\-mmm;@"/>
    <numFmt numFmtId="168" formatCode="0_);\(0\)"/>
  </numFmts>
  <fonts count="40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sz val="10"/>
      <color theme="0"/>
      <name val="Verdan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34" fillId="0" borderId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Protection="1">
      <protection hidden="1"/>
    </xf>
    <xf numFmtId="164" fontId="5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0" fontId="5" fillId="0" borderId="1" xfId="0" applyFont="1" applyBorder="1" applyProtection="1"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6" fontId="5" fillId="0" borderId="0" xfId="0" applyNumberFormat="1" applyFont="1" applyBorder="1" applyAlignment="1" applyProtection="1">
      <alignment horizontal="right" vertical="center" wrapText="1" shrinkToFit="1"/>
      <protection hidden="1"/>
    </xf>
    <xf numFmtId="0" fontId="5" fillId="0" borderId="6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hidden="1"/>
    </xf>
    <xf numFmtId="0" fontId="5" fillId="5" borderId="6" xfId="0" applyFont="1" applyFill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165" fontId="5" fillId="6" borderId="15" xfId="0" applyNumberFormat="1" applyFont="1" applyFill="1" applyBorder="1" applyAlignment="1" applyProtection="1">
      <alignment horizontal="center" vertical="center"/>
      <protection hidden="1"/>
    </xf>
    <xf numFmtId="0" fontId="5" fillId="8" borderId="12" xfId="0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0" fontId="6" fillId="7" borderId="12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 applyProtection="1">
      <alignment horizontal="center" vertical="center"/>
      <protection hidden="1"/>
    </xf>
    <xf numFmtId="0" fontId="6" fillId="9" borderId="12" xfId="0" applyFont="1" applyFill="1" applyBorder="1" applyAlignment="1" applyProtection="1">
      <alignment horizontal="center" vertical="center"/>
      <protection hidden="1"/>
    </xf>
    <xf numFmtId="0" fontId="6" fillId="9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5" borderId="8" xfId="0" applyFont="1" applyFill="1" applyBorder="1" applyAlignment="1" applyProtection="1">
      <alignment vertical="center"/>
      <protection hidden="1"/>
    </xf>
    <xf numFmtId="0" fontId="5" fillId="5" borderId="0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5" fillId="0" borderId="2" xfId="0" applyFont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13" borderId="12" xfId="0" applyFont="1" applyFill="1" applyBorder="1" applyAlignment="1" applyProtection="1">
      <alignment horizontal="center" vertical="center"/>
      <protection hidden="1"/>
    </xf>
    <xf numFmtId="0" fontId="6" fillId="13" borderId="13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Alignment="1" applyProtection="1">
      <alignment vertical="center"/>
      <protection hidden="1"/>
    </xf>
    <xf numFmtId="0" fontId="6" fillId="12" borderId="13" xfId="0" applyFont="1" applyFill="1" applyBorder="1" applyAlignment="1" applyProtection="1">
      <alignment horizontal="center" vertical="center"/>
      <protection hidden="1"/>
    </xf>
    <xf numFmtId="0" fontId="6" fillId="12" borderId="12" xfId="0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Alignment="1" applyProtection="1">
      <alignment vertical="center"/>
      <protection hidden="1"/>
    </xf>
    <xf numFmtId="0" fontId="20" fillId="0" borderId="9" xfId="0" applyFont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5" fillId="9" borderId="0" xfId="0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0" fillId="3" borderId="26" xfId="0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21" fillId="10" borderId="0" xfId="0" applyFont="1" applyFill="1" applyBorder="1" applyAlignment="1" applyProtection="1">
      <alignment vertical="center"/>
      <protection hidden="1"/>
    </xf>
    <xf numFmtId="0" fontId="17" fillId="10" borderId="0" xfId="0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18" fillId="7" borderId="0" xfId="0" applyFont="1" applyFill="1" applyBorder="1" applyAlignment="1" applyProtection="1">
      <alignment horizontal="center" vertical="center"/>
      <protection hidden="1"/>
    </xf>
    <xf numFmtId="0" fontId="18" fillId="9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18" fillId="13" borderId="0" xfId="0" applyFont="1" applyFill="1" applyBorder="1" applyAlignment="1" applyProtection="1">
      <alignment horizontal="center" vertical="center"/>
      <protection hidden="1"/>
    </xf>
    <xf numFmtId="0" fontId="18" fillId="12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 indent="1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10" fillId="10" borderId="0" xfId="0" applyFont="1" applyFill="1" applyBorder="1" applyAlignment="1" applyProtection="1">
      <alignment horizontal="center" vertical="center"/>
      <protection hidden="1"/>
    </xf>
    <xf numFmtId="0" fontId="10" fillId="10" borderId="26" xfId="0" applyFont="1" applyFill="1" applyBorder="1" applyAlignment="1" applyProtection="1">
      <alignment horizontal="center" vertical="center"/>
      <protection hidden="1"/>
    </xf>
    <xf numFmtId="0" fontId="10" fillId="10" borderId="25" xfId="0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6" xfId="0" applyFont="1" applyFill="1" applyBorder="1" applyAlignment="1" applyProtection="1">
      <alignment horizontal="left" vertical="center"/>
      <protection hidden="1"/>
    </xf>
    <xf numFmtId="0" fontId="17" fillId="10" borderId="0" xfId="0" quotePrefix="1" applyFont="1" applyFill="1" applyBorder="1" applyAlignment="1" applyProtection="1">
      <alignment horizontal="center" vertical="center"/>
      <protection hidden="1"/>
    </xf>
    <xf numFmtId="0" fontId="19" fillId="8" borderId="0" xfId="0" quotePrefix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horizontal="left" vertical="center"/>
      <protection hidden="1"/>
    </xf>
    <xf numFmtId="167" fontId="5" fillId="0" borderId="0" xfId="0" applyNumberFormat="1" applyFont="1" applyBorder="1" applyAlignment="1" applyProtection="1">
      <alignment horizontal="right" vertical="center" wrapText="1" shrinkToFit="1"/>
      <protection hidden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2" fillId="0" borderId="25" xfId="0" applyFont="1" applyFill="1" applyBorder="1" applyAlignment="1" applyProtection="1">
      <alignment horizontal="center" vertical="center"/>
      <protection hidden="1"/>
    </xf>
    <xf numFmtId="0" fontId="22" fillId="0" borderId="25" xfId="0" applyFont="1" applyFill="1" applyBorder="1" applyAlignment="1" applyProtection="1">
      <alignment horizontal="left" vertical="center"/>
      <protection hidden="1"/>
    </xf>
    <xf numFmtId="0" fontId="6" fillId="0" borderId="0" xfId="1" applyFont="1" applyAlignment="1">
      <alignment vertical="center"/>
    </xf>
    <xf numFmtId="0" fontId="6" fillId="0" borderId="0" xfId="1" applyFont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5" fillId="0" borderId="2" xfId="1" applyFont="1" applyBorder="1" applyAlignment="1" applyProtection="1">
      <alignment vertical="center"/>
      <protection hidden="1"/>
    </xf>
    <xf numFmtId="0" fontId="10" fillId="0" borderId="0" xfId="1" applyFont="1" applyBorder="1" applyAlignment="1" applyProtection="1">
      <alignment vertical="center"/>
      <protection hidden="1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right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 vertical="center" indent="1"/>
      <protection locked="0"/>
    </xf>
    <xf numFmtId="168" fontId="6" fillId="0" borderId="0" xfId="1" applyNumberFormat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left" vertical="center"/>
      <protection hidden="1"/>
    </xf>
    <xf numFmtId="0" fontId="5" fillId="0" borderId="0" xfId="1" applyFont="1" applyBorder="1" applyAlignment="1" applyProtection="1">
      <alignment horizontal="right" vertical="center" wrapText="1" indent="1"/>
      <protection locked="0"/>
    </xf>
    <xf numFmtId="0" fontId="5" fillId="0" borderId="0" xfId="1" applyFont="1" applyBorder="1" applyAlignment="1" applyProtection="1">
      <alignment horizontal="left" vertical="center" wrapText="1" indent="1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vertical="center"/>
      <protection locked="0"/>
    </xf>
    <xf numFmtId="0" fontId="6" fillId="0" borderId="0" xfId="1" applyFont="1" applyProtection="1"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0" fontId="6" fillId="9" borderId="19" xfId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right" vertical="center" indent="1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0" fillId="0" borderId="36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vertical="center"/>
      <protection hidden="1"/>
    </xf>
    <xf numFmtId="168" fontId="6" fillId="0" borderId="1" xfId="1" applyNumberFormat="1" applyFont="1" applyBorder="1" applyAlignment="1" applyProtection="1">
      <alignment vertical="center"/>
      <protection hidden="1"/>
    </xf>
    <xf numFmtId="0" fontId="5" fillId="0" borderId="6" xfId="1" applyFont="1" applyBorder="1" applyAlignment="1" applyProtection="1">
      <alignment horizontal="right" vertical="center" indent="1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right" vertical="center" wrapText="1" indent="1"/>
      <protection locked="0"/>
    </xf>
    <xf numFmtId="0" fontId="21" fillId="0" borderId="6" xfId="1" applyFont="1" applyBorder="1" applyAlignment="1" applyProtection="1">
      <alignment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left" vertical="center" indent="1"/>
      <protection locked="0"/>
    </xf>
    <xf numFmtId="0" fontId="5" fillId="0" borderId="6" xfId="1" applyFont="1" applyBorder="1" applyAlignment="1" applyProtection="1">
      <alignment horizontal="left" vertical="center" wrapText="1" indent="1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right" vertical="center" wrapText="1" indent="1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left" vertical="center" wrapText="1" indent="1"/>
      <protection locked="0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horizontal="left" vertical="center" indent="1"/>
      <protection hidden="1"/>
    </xf>
    <xf numFmtId="0" fontId="5" fillId="3" borderId="0" xfId="1" applyFont="1" applyFill="1" applyAlignment="1" applyProtection="1">
      <alignment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5" fillId="3" borderId="1" xfId="1" applyFont="1" applyFill="1" applyBorder="1" applyAlignment="1" applyProtection="1">
      <alignment vertical="center"/>
      <protection hidden="1"/>
    </xf>
    <xf numFmtId="0" fontId="5" fillId="3" borderId="0" xfId="1" applyFont="1" applyFill="1" applyBorder="1" applyAlignment="1" applyProtection="1">
      <alignment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vertical="center"/>
      <protection hidden="1"/>
    </xf>
    <xf numFmtId="0" fontId="10" fillId="3" borderId="0" xfId="1" applyFont="1" applyFill="1" applyBorder="1" applyAlignment="1" applyProtection="1">
      <alignment vertical="center"/>
      <protection hidden="1"/>
    </xf>
    <xf numFmtId="167" fontId="5" fillId="3" borderId="0" xfId="1" applyNumberFormat="1" applyFont="1" applyFill="1" applyBorder="1" applyAlignment="1" applyProtection="1">
      <alignment horizontal="right" vertical="center"/>
      <protection hidden="1"/>
    </xf>
    <xf numFmtId="164" fontId="5" fillId="3" borderId="0" xfId="1" applyNumberFormat="1" applyFont="1" applyFill="1" applyBorder="1" applyAlignment="1" applyProtection="1">
      <alignment horizontal="right" vertical="center"/>
      <protection hidden="1"/>
    </xf>
    <xf numFmtId="0" fontId="5" fillId="3" borderId="0" xfId="1" applyFont="1" applyFill="1" applyBorder="1" applyAlignment="1" applyProtection="1">
      <alignment horizontal="right" vertical="center"/>
      <protection hidden="1"/>
    </xf>
    <xf numFmtId="0" fontId="5" fillId="3" borderId="0" xfId="1" quotePrefix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vertical="center"/>
      <protection hidden="1"/>
    </xf>
    <xf numFmtId="0" fontId="23" fillId="3" borderId="0" xfId="1" applyFont="1" applyFill="1" applyAlignment="1" applyProtection="1">
      <alignment vertical="center"/>
      <protection hidden="1"/>
    </xf>
    <xf numFmtId="0" fontId="5" fillId="3" borderId="10" xfId="1" applyFont="1" applyFill="1" applyBorder="1" applyAlignment="1" applyProtection="1">
      <alignment horizontal="center" vertical="center"/>
      <protection hidden="1"/>
    </xf>
    <xf numFmtId="0" fontId="5" fillId="3" borderId="20" xfId="1" applyFont="1" applyFill="1" applyBorder="1" applyAlignment="1" applyProtection="1">
      <alignment horizontal="center" vertical="center"/>
      <protection hidden="1"/>
    </xf>
    <xf numFmtId="167" fontId="5" fillId="3" borderId="20" xfId="1" applyNumberFormat="1" applyFont="1" applyFill="1" applyBorder="1" applyAlignment="1" applyProtection="1">
      <alignment vertical="center"/>
      <protection hidden="1"/>
    </xf>
    <xf numFmtId="164" fontId="5" fillId="3" borderId="20" xfId="1" applyNumberFormat="1" applyFont="1" applyFill="1" applyBorder="1" applyAlignment="1" applyProtection="1">
      <alignment vertical="center"/>
      <protection hidden="1"/>
    </xf>
    <xf numFmtId="0" fontId="5" fillId="3" borderId="20" xfId="1" applyFont="1" applyFill="1" applyBorder="1" applyAlignment="1" applyProtection="1">
      <alignment horizontal="right" vertical="center"/>
      <protection hidden="1"/>
    </xf>
    <xf numFmtId="167" fontId="5" fillId="3" borderId="0" xfId="1" applyNumberFormat="1" applyFont="1" applyFill="1" applyAlignment="1" applyProtection="1">
      <alignment vertical="center"/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0" fontId="5" fillId="3" borderId="0" xfId="1" applyFont="1" applyFill="1" applyAlignment="1" applyProtection="1">
      <alignment horizontal="right" vertical="center"/>
      <protection hidden="1"/>
    </xf>
    <xf numFmtId="0" fontId="5" fillId="3" borderId="6" xfId="1" applyFont="1" applyFill="1" applyBorder="1" applyAlignment="1" applyProtection="1">
      <alignment horizontal="center" vertical="center"/>
      <protection hidden="1"/>
    </xf>
    <xf numFmtId="167" fontId="5" fillId="3" borderId="6" xfId="1" applyNumberFormat="1" applyFont="1" applyFill="1" applyBorder="1" applyAlignment="1" applyProtection="1">
      <alignment vertical="center"/>
      <protection hidden="1"/>
    </xf>
    <xf numFmtId="164" fontId="5" fillId="3" borderId="6" xfId="1" applyNumberFormat="1" applyFont="1" applyFill="1" applyBorder="1" applyAlignment="1" applyProtection="1">
      <alignment vertical="center"/>
      <protection hidden="1"/>
    </xf>
    <xf numFmtId="0" fontId="5" fillId="3" borderId="6" xfId="1" applyFont="1" applyFill="1" applyBorder="1" applyAlignment="1" applyProtection="1">
      <alignment horizontal="right" vertical="center"/>
      <protection hidden="1"/>
    </xf>
    <xf numFmtId="167" fontId="5" fillId="3" borderId="6" xfId="1" applyNumberFormat="1" applyFont="1" applyFill="1" applyBorder="1" applyAlignment="1" applyProtection="1">
      <alignment horizontal="right" vertical="center"/>
      <protection hidden="1"/>
    </xf>
    <xf numFmtId="164" fontId="5" fillId="3" borderId="6" xfId="1" applyNumberFormat="1" applyFont="1" applyFill="1" applyBorder="1" applyAlignment="1" applyProtection="1">
      <alignment horizontal="right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167" fontId="5" fillId="3" borderId="3" xfId="1" applyNumberFormat="1" applyFont="1" applyFill="1" applyBorder="1" applyAlignment="1" applyProtection="1">
      <alignment horizontal="right" vertical="center"/>
      <protection hidden="1"/>
    </xf>
    <xf numFmtId="164" fontId="5" fillId="3" borderId="3" xfId="1" applyNumberFormat="1" applyFont="1" applyFill="1" applyBorder="1" applyAlignment="1" applyProtection="1">
      <alignment horizontal="right" vertical="center"/>
      <protection hidden="1"/>
    </xf>
    <xf numFmtId="0" fontId="5" fillId="3" borderId="3" xfId="1" applyFont="1" applyFill="1" applyBorder="1" applyAlignment="1" applyProtection="1">
      <alignment horizontal="right" vertical="center"/>
      <protection hidden="1"/>
    </xf>
    <xf numFmtId="0" fontId="5" fillId="3" borderId="20" xfId="1" applyFont="1" applyFill="1" applyBorder="1" applyAlignment="1" applyProtection="1">
      <alignment vertical="center"/>
      <protection hidden="1"/>
    </xf>
    <xf numFmtId="0" fontId="24" fillId="3" borderId="0" xfId="1" applyFont="1" applyFill="1" applyAlignment="1" applyProtection="1">
      <alignment vertical="center"/>
      <protection hidden="1"/>
    </xf>
    <xf numFmtId="0" fontId="23" fillId="3" borderId="2" xfId="1" applyFont="1" applyFill="1" applyBorder="1" applyAlignment="1" applyProtection="1">
      <alignment vertical="center"/>
      <protection hidden="1"/>
    </xf>
    <xf numFmtId="0" fontId="5" fillId="3" borderId="6" xfId="1" applyFont="1" applyFill="1" applyBorder="1" applyAlignment="1" applyProtection="1">
      <alignment vertical="center"/>
      <protection hidden="1"/>
    </xf>
    <xf numFmtId="0" fontId="5" fillId="3" borderId="0" xfId="1" applyFont="1" applyFill="1" applyBorder="1" applyAlignment="1" applyProtection="1">
      <alignment horizontal="left" vertical="center"/>
      <protection hidden="1"/>
    </xf>
    <xf numFmtId="0" fontId="5" fillId="3" borderId="6" xfId="1" applyFont="1" applyFill="1" applyBorder="1" applyAlignment="1" applyProtection="1">
      <alignment horizontal="left" vertical="center"/>
      <protection hidden="1"/>
    </xf>
    <xf numFmtId="0" fontId="5" fillId="3" borderId="3" xfId="1" applyFont="1" applyFill="1" applyBorder="1" applyAlignment="1" applyProtection="1">
      <alignment horizontal="left" vertical="center"/>
      <protection hidden="1"/>
    </xf>
    <xf numFmtId="0" fontId="23" fillId="3" borderId="6" xfId="1" applyFont="1" applyFill="1" applyBorder="1" applyAlignment="1" applyProtection="1">
      <alignment vertical="center"/>
      <protection hidden="1"/>
    </xf>
    <xf numFmtId="0" fontId="23" fillId="3" borderId="6" xfId="1" applyFont="1" applyFill="1" applyBorder="1" applyAlignment="1" applyProtection="1">
      <alignment horizontal="center" vertical="center"/>
      <protection hidden="1"/>
    </xf>
    <xf numFmtId="0" fontId="23" fillId="3" borderId="7" xfId="1" applyFont="1" applyFill="1" applyBorder="1" applyAlignment="1" applyProtection="1">
      <alignment vertical="center"/>
      <protection hidden="1"/>
    </xf>
    <xf numFmtId="0" fontId="5" fillId="3" borderId="8" xfId="1" applyFont="1" applyFill="1" applyBorder="1" applyAlignment="1" applyProtection="1">
      <alignment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25" fillId="0" borderId="0" xfId="0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Protection="1">
      <protection hidden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horizontal="left" vertical="center"/>
    </xf>
    <xf numFmtId="0" fontId="3" fillId="15" borderId="0" xfId="0" applyFont="1" applyFill="1" applyBorder="1"/>
    <xf numFmtId="0" fontId="3" fillId="15" borderId="0" xfId="0" applyFont="1" applyFill="1" applyBorder="1" applyAlignment="1" applyProtection="1">
      <protection hidden="1"/>
    </xf>
    <xf numFmtId="0" fontId="3" fillId="15" borderId="0" xfId="0" applyFont="1" applyFill="1" applyBorder="1" applyAlignment="1" applyProtection="1">
      <alignment horizontal="center"/>
      <protection hidden="1"/>
    </xf>
    <xf numFmtId="0" fontId="3" fillId="15" borderId="0" xfId="0" applyFont="1" applyFill="1" applyBorder="1" applyAlignment="1" applyProtection="1">
      <alignment horizontal="right"/>
      <protection hidden="1"/>
    </xf>
    <xf numFmtId="0" fontId="3" fillId="15" borderId="0" xfId="0" applyFont="1" applyFill="1" applyBorder="1" applyProtection="1">
      <protection hidden="1"/>
    </xf>
    <xf numFmtId="164" fontId="3" fillId="15" borderId="0" xfId="0" applyNumberFormat="1" applyFont="1" applyFill="1" applyBorder="1" applyAlignment="1" applyProtection="1">
      <protection hidden="1"/>
    </xf>
    <xf numFmtId="0" fontId="3" fillId="15" borderId="0" xfId="0" applyNumberFormat="1" applyFont="1" applyFill="1" applyBorder="1" applyAlignment="1" applyProtection="1">
      <protection hidden="1"/>
    </xf>
    <xf numFmtId="0" fontId="3" fillId="15" borderId="0" xfId="0" applyFont="1" applyFill="1" applyBorder="1" applyAlignment="1" applyProtection="1">
      <alignment horizontal="center" vertical="center"/>
      <protection hidden="1"/>
    </xf>
    <xf numFmtId="16" fontId="3" fillId="15" borderId="0" xfId="0" applyNumberFormat="1" applyFont="1" applyFill="1" applyBorder="1" applyAlignment="1" applyProtection="1">
      <alignment vertical="center"/>
      <protection hidden="1"/>
    </xf>
    <xf numFmtId="166" fontId="3" fillId="15" borderId="0" xfId="0" applyNumberFormat="1" applyFont="1" applyFill="1" applyBorder="1" applyAlignment="1" applyProtection="1">
      <alignment horizontal="right" vertical="center"/>
      <protection hidden="1"/>
    </xf>
    <xf numFmtId="166" fontId="3" fillId="15" borderId="0" xfId="0" applyNumberFormat="1" applyFont="1" applyFill="1" applyBorder="1" applyAlignment="1" applyProtection="1">
      <protection hidden="1"/>
    </xf>
    <xf numFmtId="16" fontId="6" fillId="15" borderId="0" xfId="0" applyNumberFormat="1" applyFont="1" applyFill="1" applyBorder="1" applyAlignment="1" applyProtection="1">
      <alignment horizontal="right" vertical="center" wrapText="1" shrinkToFit="1"/>
      <protection hidden="1"/>
    </xf>
    <xf numFmtId="164" fontId="6" fillId="15" borderId="0" xfId="0" applyNumberFormat="1" applyFont="1" applyFill="1" applyBorder="1" applyAlignment="1" applyProtection="1">
      <alignment horizontal="right" vertical="center"/>
      <protection hidden="1"/>
    </xf>
    <xf numFmtId="0" fontId="4" fillId="15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 vertical="center" textRotation="255"/>
    </xf>
    <xf numFmtId="0" fontId="3" fillId="15" borderId="0" xfId="0" applyFont="1" applyFill="1" applyBorder="1" applyAlignment="1">
      <alignment horizontal="left" vertical="center" indent="1"/>
    </xf>
    <xf numFmtId="0" fontId="3" fillId="15" borderId="0" xfId="0" applyFont="1" applyFill="1" applyBorder="1" applyAlignment="1" applyProtection="1">
      <alignment horizontal="left" vertical="center" indent="1"/>
      <protection hidden="1"/>
    </xf>
    <xf numFmtId="0" fontId="25" fillId="15" borderId="0" xfId="0" applyFont="1" applyFill="1" applyBorder="1" applyAlignment="1" applyProtection="1">
      <alignment horizontal="left" vertical="center"/>
    </xf>
    <xf numFmtId="0" fontId="26" fillId="15" borderId="0" xfId="0" applyFont="1" applyFill="1" applyBorder="1" applyProtection="1">
      <protection hidden="1"/>
    </xf>
    <xf numFmtId="0" fontId="6" fillId="15" borderId="0" xfId="0" applyFont="1" applyFill="1" applyBorder="1"/>
    <xf numFmtId="166" fontId="3" fillId="15" borderId="0" xfId="0" applyNumberFormat="1" applyFont="1" applyFill="1" applyBorder="1" applyAlignment="1" applyProtection="1">
      <alignment horizontal="right"/>
      <protection hidden="1"/>
    </xf>
    <xf numFmtId="0" fontId="3" fillId="15" borderId="0" xfId="0" applyFont="1" applyFill="1" applyBorder="1" applyAlignment="1" applyProtection="1">
      <alignment vertical="center"/>
      <protection hidden="1"/>
    </xf>
    <xf numFmtId="0" fontId="3" fillId="15" borderId="0" xfId="0" applyFont="1" applyFill="1" applyBorder="1" applyAlignment="1"/>
    <xf numFmtId="0" fontId="28" fillId="0" borderId="0" xfId="1" applyFont="1" applyAlignment="1" applyProtection="1">
      <alignment vertical="center"/>
      <protection hidden="1"/>
    </xf>
    <xf numFmtId="0" fontId="30" fillId="3" borderId="0" xfId="1" applyFont="1" applyFill="1" applyAlignment="1" applyProtection="1">
      <alignment vertical="center"/>
      <protection hidden="1"/>
    </xf>
    <xf numFmtId="0" fontId="30" fillId="3" borderId="0" xfId="1" applyFont="1" applyFill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7" xfId="1" applyFont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29" fillId="3" borderId="0" xfId="1" applyFont="1" applyFill="1" applyAlignment="1" applyProtection="1">
      <alignment vertical="center"/>
      <protection hidden="1"/>
    </xf>
    <xf numFmtId="0" fontId="31" fillId="3" borderId="0" xfId="1" applyFont="1" applyFill="1" applyBorder="1" applyAlignment="1" applyProtection="1">
      <alignment vertical="center"/>
      <protection hidden="1"/>
    </xf>
    <xf numFmtId="0" fontId="20" fillId="3" borderId="0" xfId="1" applyFont="1" applyFill="1" applyAlignment="1" applyProtection="1">
      <alignment vertical="center"/>
      <protection hidden="1"/>
    </xf>
    <xf numFmtId="0" fontId="5" fillId="14" borderId="46" xfId="1" applyFont="1" applyFill="1" applyBorder="1" applyAlignment="1" applyProtection="1">
      <alignment vertical="center"/>
      <protection hidden="1"/>
    </xf>
    <xf numFmtId="0" fontId="10" fillId="14" borderId="47" xfId="1" applyFont="1" applyFill="1" applyBorder="1" applyAlignment="1" applyProtection="1">
      <alignment horizontal="center" vertical="center"/>
      <protection hidden="1"/>
    </xf>
    <xf numFmtId="0" fontId="10" fillId="14" borderId="47" xfId="1" applyFont="1" applyFill="1" applyBorder="1" applyAlignment="1" applyProtection="1">
      <alignment vertical="center"/>
      <protection hidden="1"/>
    </xf>
    <xf numFmtId="0" fontId="5" fillId="14" borderId="47" xfId="1" applyFont="1" applyFill="1" applyBorder="1" applyAlignment="1" applyProtection="1">
      <alignment vertical="center"/>
      <protection hidden="1"/>
    </xf>
    <xf numFmtId="0" fontId="5" fillId="14" borderId="48" xfId="1" applyFont="1" applyFill="1" applyBorder="1" applyAlignment="1" applyProtection="1">
      <alignment vertical="center"/>
      <protection hidden="1"/>
    </xf>
    <xf numFmtId="0" fontId="5" fillId="16" borderId="46" xfId="1" applyFont="1" applyFill="1" applyBorder="1" applyAlignment="1" applyProtection="1">
      <alignment vertical="center"/>
      <protection hidden="1"/>
    </xf>
    <xf numFmtId="0" fontId="5" fillId="16" borderId="47" xfId="1" applyFont="1" applyFill="1" applyBorder="1" applyAlignment="1" applyProtection="1">
      <alignment vertical="center"/>
      <protection hidden="1"/>
    </xf>
    <xf numFmtId="0" fontId="5" fillId="16" borderId="47" xfId="1" applyFont="1" applyFill="1" applyBorder="1" applyAlignment="1" applyProtection="1">
      <alignment vertical="center"/>
      <protection locked="0"/>
    </xf>
    <xf numFmtId="0" fontId="6" fillId="16" borderId="47" xfId="1" applyFont="1" applyFill="1" applyBorder="1" applyAlignment="1" applyProtection="1">
      <alignment vertical="center"/>
      <protection locked="0"/>
    </xf>
    <xf numFmtId="0" fontId="5" fillId="16" borderId="48" xfId="1" applyFont="1" applyFill="1" applyBorder="1" applyAlignment="1" applyProtection="1">
      <alignment vertical="center"/>
      <protection hidden="1"/>
    </xf>
    <xf numFmtId="0" fontId="5" fillId="3" borderId="42" xfId="1" applyFont="1" applyFill="1" applyBorder="1" applyAlignment="1" applyProtection="1">
      <alignment horizontal="center" vertical="center"/>
      <protection locked="0"/>
    </xf>
    <xf numFmtId="0" fontId="5" fillId="3" borderId="23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 wrapText="1"/>
      <protection hidden="1"/>
    </xf>
    <xf numFmtId="0" fontId="5" fillId="0" borderId="10" xfId="1" applyFont="1" applyBorder="1" applyAlignment="1" applyProtection="1">
      <alignment horizontal="center" vertical="center"/>
      <protection hidden="1"/>
    </xf>
    <xf numFmtId="0" fontId="5" fillId="3" borderId="33" xfId="1" applyFont="1" applyFill="1" applyBorder="1" applyAlignment="1" applyProtection="1">
      <alignment horizontal="left" vertical="center"/>
      <protection locked="0"/>
    </xf>
    <xf numFmtId="0" fontId="5" fillId="3" borderId="34" xfId="1" applyFont="1" applyFill="1" applyBorder="1" applyAlignment="1" applyProtection="1">
      <alignment horizontal="left" vertical="center"/>
      <protection locked="0"/>
    </xf>
    <xf numFmtId="0" fontId="5" fillId="3" borderId="35" xfId="1" applyFont="1" applyFill="1" applyBorder="1" applyAlignment="1" applyProtection="1">
      <alignment horizontal="left" vertical="center"/>
      <protection locked="0"/>
    </xf>
    <xf numFmtId="0" fontId="32" fillId="4" borderId="43" xfId="1" applyFont="1" applyFill="1" applyBorder="1" applyAlignment="1" applyProtection="1">
      <alignment horizontal="center" vertical="center"/>
      <protection hidden="1"/>
    </xf>
    <xf numFmtId="0" fontId="32" fillId="4" borderId="44" xfId="1" applyFont="1" applyFill="1" applyBorder="1" applyAlignment="1" applyProtection="1">
      <alignment horizontal="center" vertical="center"/>
      <protection hidden="1"/>
    </xf>
    <xf numFmtId="0" fontId="32" fillId="4" borderId="45" xfId="1" applyFont="1" applyFill="1" applyBorder="1" applyAlignment="1" applyProtection="1">
      <alignment horizontal="center" vertical="center"/>
      <protection hidden="1"/>
    </xf>
    <xf numFmtId="0" fontId="10" fillId="14" borderId="33" xfId="1" applyFont="1" applyFill="1" applyBorder="1" applyAlignment="1" applyProtection="1">
      <alignment horizontal="center" vertical="center" wrapText="1"/>
      <protection hidden="1"/>
    </xf>
    <xf numFmtId="0" fontId="10" fillId="14" borderId="34" xfId="1" applyFont="1" applyFill="1" applyBorder="1" applyAlignment="1" applyProtection="1">
      <alignment horizontal="center" vertical="center" wrapText="1"/>
      <protection hidden="1"/>
    </xf>
    <xf numFmtId="0" fontId="10" fillId="14" borderId="35" xfId="1" applyFont="1" applyFill="1" applyBorder="1" applyAlignment="1" applyProtection="1">
      <alignment horizontal="center" vertical="center" wrapText="1"/>
      <protection hidden="1"/>
    </xf>
    <xf numFmtId="0" fontId="33" fillId="7" borderId="43" xfId="1" applyFont="1" applyFill="1" applyBorder="1" applyAlignment="1" applyProtection="1">
      <alignment horizontal="center" vertical="center"/>
      <protection hidden="1"/>
    </xf>
    <xf numFmtId="0" fontId="33" fillId="7" borderId="44" xfId="1" applyFont="1" applyFill="1" applyBorder="1" applyAlignment="1" applyProtection="1">
      <alignment horizontal="center" vertical="center"/>
      <protection hidden="1"/>
    </xf>
    <xf numFmtId="0" fontId="33" fillId="7" borderId="45" xfId="1" applyFont="1" applyFill="1" applyBorder="1" applyAlignment="1" applyProtection="1">
      <alignment horizontal="center" vertical="center"/>
      <protection hidden="1"/>
    </xf>
    <xf numFmtId="0" fontId="10" fillId="16" borderId="33" xfId="1" applyFont="1" applyFill="1" applyBorder="1" applyAlignment="1" applyProtection="1">
      <alignment horizontal="center" vertical="center"/>
      <protection hidden="1"/>
    </xf>
    <xf numFmtId="0" fontId="10" fillId="16" borderId="34" xfId="1" applyFont="1" applyFill="1" applyBorder="1" applyAlignment="1" applyProtection="1">
      <alignment horizontal="center" vertical="center"/>
      <protection hidden="1"/>
    </xf>
    <xf numFmtId="0" fontId="10" fillId="16" borderId="35" xfId="1" applyFont="1" applyFill="1" applyBorder="1" applyAlignment="1" applyProtection="1">
      <alignment horizontal="center" vertical="center"/>
      <protection hidden="1"/>
    </xf>
    <xf numFmtId="0" fontId="10" fillId="16" borderId="33" xfId="1" applyFont="1" applyFill="1" applyBorder="1" applyAlignment="1" applyProtection="1">
      <alignment horizontal="center" vertical="center" wrapText="1"/>
      <protection locked="0"/>
    </xf>
    <xf numFmtId="0" fontId="10" fillId="16" borderId="34" xfId="1" applyFont="1" applyFill="1" applyBorder="1" applyAlignment="1" applyProtection="1">
      <alignment horizontal="center" vertical="center" wrapText="1"/>
      <protection locked="0"/>
    </xf>
    <xf numFmtId="0" fontId="10" fillId="16" borderId="35" xfId="1" applyFont="1" applyFill="1" applyBorder="1" applyAlignment="1" applyProtection="1">
      <alignment horizontal="center" vertical="center" wrapText="1"/>
      <protection locked="0"/>
    </xf>
    <xf numFmtId="0" fontId="18" fillId="9" borderId="6" xfId="1" applyFont="1" applyFill="1" applyBorder="1" applyAlignment="1" applyProtection="1">
      <alignment horizontal="center" vertical="center"/>
      <protection hidden="1"/>
    </xf>
    <xf numFmtId="0" fontId="18" fillId="9" borderId="1" xfId="1" applyFont="1" applyFill="1" applyBorder="1" applyAlignment="1" applyProtection="1">
      <alignment horizontal="center" vertical="center"/>
      <protection hidden="1"/>
    </xf>
    <xf numFmtId="0" fontId="18" fillId="9" borderId="2" xfId="1" applyFont="1" applyFill="1" applyBorder="1" applyAlignment="1" applyProtection="1">
      <alignment horizontal="center" vertical="center"/>
      <protection hidden="1"/>
    </xf>
    <xf numFmtId="0" fontId="18" fillId="9" borderId="0" xfId="1" applyFont="1" applyFill="1" applyBorder="1" applyAlignment="1" applyProtection="1">
      <alignment horizontal="center" vertical="center"/>
      <protection hidden="1"/>
    </xf>
    <xf numFmtId="0" fontId="10" fillId="14" borderId="47" xfId="1" applyFont="1" applyFill="1" applyBorder="1" applyAlignment="1" applyProtection="1">
      <alignment horizontal="center" vertical="center"/>
      <protection hidden="1"/>
    </xf>
    <xf numFmtId="0" fontId="18" fillId="9" borderId="0" xfId="1" applyFont="1" applyFill="1" applyAlignment="1" applyProtection="1">
      <alignment horizontal="center" vertical="center"/>
      <protection hidden="1"/>
    </xf>
    <xf numFmtId="0" fontId="17" fillId="11" borderId="33" xfId="1" applyFont="1" applyFill="1" applyBorder="1" applyAlignment="1" applyProtection="1">
      <alignment horizontal="center" vertical="center"/>
      <protection locked="0"/>
    </xf>
    <xf numFmtId="0" fontId="17" fillId="11" borderId="34" xfId="1" applyFont="1" applyFill="1" applyBorder="1" applyAlignment="1" applyProtection="1">
      <alignment horizontal="center" vertical="center"/>
      <protection locked="0"/>
    </xf>
    <xf numFmtId="0" fontId="17" fillId="11" borderId="35" xfId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hidden="1"/>
    </xf>
    <xf numFmtId="0" fontId="10" fillId="3" borderId="33" xfId="1" applyFont="1" applyFill="1" applyBorder="1" applyAlignment="1" applyProtection="1">
      <alignment horizontal="center" vertical="center"/>
      <protection hidden="1"/>
    </xf>
    <xf numFmtId="0" fontId="10" fillId="3" borderId="34" xfId="1" applyFont="1" applyFill="1" applyBorder="1" applyAlignment="1" applyProtection="1">
      <alignment horizontal="center" vertical="center"/>
      <protection hidden="1"/>
    </xf>
    <xf numFmtId="0" fontId="10" fillId="3" borderId="35" xfId="1" applyFont="1" applyFill="1" applyBorder="1" applyAlignment="1" applyProtection="1">
      <alignment horizontal="center" vertical="center"/>
      <protection hidden="1"/>
    </xf>
    <xf numFmtId="0" fontId="17" fillId="11" borderId="33" xfId="1" applyFont="1" applyFill="1" applyBorder="1" applyAlignment="1" applyProtection="1">
      <alignment horizontal="center" vertical="center"/>
      <protection hidden="1"/>
    </xf>
    <xf numFmtId="0" fontId="17" fillId="11" borderId="34" xfId="1" applyFont="1" applyFill="1" applyBorder="1" applyAlignment="1" applyProtection="1">
      <alignment horizontal="center" vertical="center"/>
      <protection hidden="1"/>
    </xf>
    <xf numFmtId="0" fontId="17" fillId="11" borderId="35" xfId="1" applyFont="1" applyFill="1" applyBorder="1" applyAlignment="1" applyProtection="1">
      <alignment horizontal="center" vertical="center"/>
      <protection hidden="1"/>
    </xf>
    <xf numFmtId="0" fontId="10" fillId="0" borderId="19" xfId="1" applyFont="1" applyBorder="1" applyAlignment="1" applyProtection="1">
      <alignment horizontal="center" vertical="center"/>
      <protection hidden="1"/>
    </xf>
    <xf numFmtId="0" fontId="10" fillId="0" borderId="20" xfId="1" applyFont="1" applyBorder="1" applyAlignment="1" applyProtection="1">
      <alignment horizontal="center" vertical="center"/>
      <protection hidden="1"/>
    </xf>
    <xf numFmtId="0" fontId="10" fillId="0" borderId="21" xfId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37" xfId="1" applyFont="1" applyBorder="1" applyAlignment="1" applyProtection="1">
      <alignment horizontal="center" vertical="center"/>
      <protection locked="0"/>
    </xf>
    <xf numFmtId="0" fontId="10" fillId="0" borderId="38" xfId="1" applyFont="1" applyBorder="1" applyAlignment="1" applyProtection="1">
      <alignment horizontal="center" vertical="center"/>
      <protection locked="0"/>
    </xf>
    <xf numFmtId="0" fontId="10" fillId="0" borderId="39" xfId="1" applyFont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hidden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 applyProtection="1">
      <alignment horizontal="center" vertical="center" wrapText="1"/>
      <protection hidden="1"/>
    </xf>
    <xf numFmtId="0" fontId="5" fillId="6" borderId="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165" fontId="5" fillId="6" borderId="16" xfId="0" applyNumberFormat="1" applyFont="1" applyFill="1" applyBorder="1" applyAlignment="1" applyProtection="1">
      <alignment horizontal="center" vertical="center"/>
      <protection hidden="1"/>
    </xf>
    <xf numFmtId="165" fontId="5" fillId="6" borderId="15" xfId="0" applyNumberFormat="1" applyFont="1" applyFill="1" applyBorder="1" applyAlignment="1" applyProtection="1">
      <alignment horizontal="center" vertical="center"/>
      <protection hidden="1"/>
    </xf>
    <xf numFmtId="0" fontId="13" fillId="0" borderId="4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5" borderId="0" xfId="0" applyFont="1" applyFill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left" vertical="center"/>
      <protection locked="0" hidden="1"/>
    </xf>
    <xf numFmtId="0" fontId="10" fillId="10" borderId="0" xfId="0" applyFont="1" applyFill="1" applyBorder="1" applyAlignment="1" applyProtection="1">
      <alignment horizontal="left" vertical="center"/>
      <protection locked="0" hidden="1"/>
    </xf>
    <xf numFmtId="0" fontId="18" fillId="12" borderId="0" xfId="0" applyFont="1" applyFill="1" applyBorder="1" applyAlignment="1" applyProtection="1">
      <alignment horizontal="left" vertical="center"/>
      <protection hidden="1"/>
    </xf>
    <xf numFmtId="0" fontId="18" fillId="13" borderId="0" xfId="0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Border="1" applyAlignment="1" applyProtection="1">
      <alignment horizontal="left" vertical="center"/>
      <protection hidden="1"/>
    </xf>
    <xf numFmtId="0" fontId="18" fillId="9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locked="0" hidden="1"/>
    </xf>
    <xf numFmtId="0" fontId="17" fillId="10" borderId="0" xfId="0" applyFont="1" applyFill="1" applyBorder="1" applyAlignment="1" applyProtection="1">
      <alignment horizontal="left" vertical="center"/>
      <protection locked="0" hidden="1"/>
    </xf>
    <xf numFmtId="0" fontId="18" fillId="7" borderId="0" xfId="0" applyFont="1" applyFill="1" applyBorder="1" applyAlignment="1" applyProtection="1">
      <alignment horizontal="left" vertical="center"/>
      <protection hidden="1"/>
    </xf>
    <xf numFmtId="0" fontId="19" fillId="8" borderId="0" xfId="0" applyFont="1" applyFill="1" applyBorder="1" applyAlignment="1" applyProtection="1">
      <alignment horizontal="left" vertical="center"/>
      <protection hidden="1"/>
    </xf>
    <xf numFmtId="0" fontId="15" fillId="5" borderId="0" xfId="0" applyFont="1" applyFill="1" applyBorder="1" applyAlignment="1" applyProtection="1">
      <alignment horizontal="center" vertical="center" textRotation="255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6" fillId="5" borderId="27" xfId="0" applyFont="1" applyFill="1" applyBorder="1" applyAlignment="1" applyProtection="1">
      <alignment horizontal="center" vertical="center" wrapText="1"/>
      <protection hidden="1"/>
    </xf>
    <xf numFmtId="0" fontId="16" fillId="5" borderId="28" xfId="0" applyFont="1" applyFill="1" applyBorder="1" applyAlignment="1" applyProtection="1">
      <alignment horizontal="center" vertical="center" wrapText="1"/>
      <protection hidden="1"/>
    </xf>
    <xf numFmtId="0" fontId="16" fillId="5" borderId="29" xfId="0" applyFont="1" applyFill="1" applyBorder="1" applyAlignment="1" applyProtection="1">
      <alignment horizontal="center" vertical="center" wrapText="1"/>
      <protection hidden="1"/>
    </xf>
    <xf numFmtId="0" fontId="16" fillId="5" borderId="30" xfId="0" applyFont="1" applyFill="1" applyBorder="1" applyAlignment="1" applyProtection="1">
      <alignment horizontal="center" vertical="center" wrapText="1"/>
      <protection hidden="1"/>
    </xf>
    <xf numFmtId="0" fontId="16" fillId="5" borderId="25" xfId="0" applyFont="1" applyFill="1" applyBorder="1" applyAlignment="1" applyProtection="1">
      <alignment horizontal="center" vertical="center" wrapText="1"/>
      <protection hidden="1"/>
    </xf>
    <xf numFmtId="0" fontId="16" fillId="5" borderId="31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22" fillId="0" borderId="25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textRotation="255"/>
    </xf>
    <xf numFmtId="0" fontId="35" fillId="0" borderId="0" xfId="2" applyFont="1"/>
    <xf numFmtId="0" fontId="36" fillId="0" borderId="0" xfId="2" applyFont="1"/>
    <xf numFmtId="0" fontId="38" fillId="0" borderId="0" xfId="3" applyFont="1"/>
    <xf numFmtId="0" fontId="35" fillId="0" borderId="0" xfId="2" applyFont="1" applyAlignment="1">
      <alignment horizontal="left"/>
    </xf>
    <xf numFmtId="0" fontId="35" fillId="0" borderId="0" xfId="2" applyFont="1" applyAlignment="1"/>
    <xf numFmtId="0" fontId="39" fillId="0" borderId="0" xfId="3" applyFont="1" applyAlignment="1">
      <alignment horizontal="left"/>
    </xf>
    <xf numFmtId="0" fontId="39" fillId="0" borderId="0" xfId="3" applyFont="1" applyAlignment="1"/>
    <xf numFmtId="0" fontId="34" fillId="0" borderId="0" xfId="2"/>
  </cellXfs>
  <cellStyles count="4">
    <cellStyle name="Hyperlink" xfId="3" builtinId="8"/>
    <cellStyle name="Normal" xfId="0" builtinId="0"/>
    <cellStyle name="Normal 2" xfId="1"/>
    <cellStyle name="Normal 3" xfId="2"/>
  </cellStyles>
  <dxfs count="47">
    <dxf>
      <font>
        <color theme="0"/>
      </font>
    </dxf>
    <dxf>
      <font>
        <b/>
        <i val="0"/>
        <color rgb="FF0000FF"/>
      </font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00FF"/>
      </font>
    </dxf>
    <dxf>
      <font>
        <color theme="1" tint="0.499984740745262"/>
      </font>
    </dxf>
    <dxf>
      <fill>
        <patternFill>
          <bgColor theme="4" tint="0.79998168889431442"/>
        </patternFill>
      </fill>
    </dxf>
    <dxf>
      <font>
        <b/>
        <i val="0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0000FF"/>
      </font>
    </dxf>
    <dxf>
      <font>
        <color theme="1" tint="0.499984740745262"/>
      </font>
    </dxf>
    <dxf>
      <fill>
        <patternFill>
          <bgColor theme="4" tint="0.79998168889431442"/>
        </patternFill>
      </fill>
    </dxf>
    <dxf>
      <font>
        <b/>
        <i val="0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12"/>
      </font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3"/>
  <sheetViews>
    <sheetView showGridLines="0" zoomScaleNormal="100" workbookViewId="0">
      <selection activeCell="L13" sqref="L13"/>
    </sheetView>
  </sheetViews>
  <sheetFormatPr defaultColWidth="0" defaultRowHeight="0" customHeight="1" zeroHeight="1" x14ac:dyDescent="0.3"/>
  <cols>
    <col min="1" max="1" width="2.44140625" style="153" customWidth="1"/>
    <col min="2" max="2" width="3.6640625" style="154" customWidth="1"/>
    <col min="3" max="3" width="4.109375" style="154" customWidth="1"/>
    <col min="4" max="4" width="6.33203125" style="154" customWidth="1"/>
    <col min="5" max="5" width="8.21875" style="154" customWidth="1"/>
    <col min="6" max="6" width="6.88671875" style="155" customWidth="1"/>
    <col min="7" max="7" width="20.6640625" style="154" customWidth="1"/>
    <col min="8" max="8" width="4.77734375" style="154" customWidth="1"/>
    <col min="9" max="9" width="1.77734375" style="156" customWidth="1"/>
    <col min="10" max="10" width="4.77734375" style="154" customWidth="1"/>
    <col min="11" max="11" width="20.6640625" style="154" customWidth="1"/>
    <col min="12" max="12" width="3.44140625" style="154" customWidth="1"/>
    <col min="13" max="13" width="1.77734375" style="154" customWidth="1"/>
    <col min="14" max="14" width="3.44140625" style="154" customWidth="1"/>
    <col min="15" max="15" width="1.6640625" style="154" customWidth="1"/>
    <col min="16" max="16" width="3.44140625" style="154" customWidth="1"/>
    <col min="17" max="17" width="1.77734375" style="156" customWidth="1"/>
    <col min="18" max="18" width="3.44140625" style="154" customWidth="1"/>
    <col min="19" max="19" width="1.6640625" style="154" customWidth="1"/>
    <col min="20" max="20" width="1.77734375" style="154" customWidth="1"/>
    <col min="21" max="21" width="3.77734375" style="154" customWidth="1"/>
    <col min="22" max="22" width="20.6640625" style="154" customWidth="1"/>
    <col min="23" max="23" width="4.77734375" style="154" customWidth="1"/>
    <col min="24" max="24" width="1.77734375" style="154" customWidth="1"/>
    <col min="25" max="25" width="4.77734375" style="154" customWidth="1"/>
    <col min="26" max="26" width="20.6640625" style="154" customWidth="1"/>
    <col min="27" max="27" width="3.77734375" style="154" customWidth="1"/>
    <col min="28" max="28" width="1.77734375" style="154" customWidth="1"/>
    <col min="29" max="29" width="3.77734375" style="154" customWidth="1"/>
    <col min="30" max="30" width="11.5546875" style="154" customWidth="1"/>
    <col min="31" max="31" width="1.5546875" style="154" customWidth="1"/>
    <col min="32" max="32" width="2.33203125" style="154" customWidth="1"/>
    <col min="33" max="16384" width="9.109375" style="154" hidden="1"/>
  </cols>
  <sheetData>
    <row r="1" spans="1:32" s="134" customFormat="1" ht="15" customHeight="1" x14ac:dyDescent="0.25">
      <c r="A1" s="133"/>
      <c r="B1" s="177"/>
      <c r="C1" s="177"/>
      <c r="D1" s="177"/>
      <c r="E1" s="177"/>
      <c r="F1" s="177"/>
      <c r="G1" s="177"/>
      <c r="H1" s="177"/>
      <c r="I1" s="178"/>
      <c r="J1" s="177"/>
      <c r="K1" s="177"/>
      <c r="L1" s="177"/>
      <c r="M1" s="177"/>
      <c r="N1" s="177"/>
      <c r="O1" s="177"/>
      <c r="P1" s="177"/>
      <c r="Q1" s="178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2" s="258" customFormat="1" ht="21" customHeight="1" x14ac:dyDescent="0.25">
      <c r="A2" s="255"/>
      <c r="B2" s="266" t="s">
        <v>170</v>
      </c>
      <c r="C2" s="256"/>
      <c r="D2" s="256"/>
      <c r="E2" s="256"/>
      <c r="F2" s="256"/>
      <c r="G2" s="256"/>
      <c r="H2" s="256"/>
      <c r="I2" s="257"/>
      <c r="J2" s="256"/>
      <c r="K2" s="256"/>
      <c r="L2" s="256"/>
      <c r="M2" s="256"/>
      <c r="N2" s="256"/>
      <c r="O2" s="256"/>
      <c r="P2" s="256"/>
      <c r="Q2" s="257"/>
      <c r="R2" s="256"/>
      <c r="S2" s="256"/>
      <c r="T2" s="256"/>
      <c r="U2" s="264"/>
      <c r="V2" s="256"/>
      <c r="W2" s="256"/>
      <c r="X2" s="256"/>
      <c r="Y2" s="256"/>
      <c r="Z2" s="256"/>
      <c r="AA2" s="256"/>
      <c r="AB2" s="256"/>
      <c r="AC2" s="256"/>
      <c r="AD2" s="256"/>
      <c r="AE2" s="256"/>
    </row>
    <row r="3" spans="1:32" s="134" customFormat="1" ht="15" customHeight="1" thickBot="1" x14ac:dyDescent="0.3">
      <c r="B3" s="177"/>
      <c r="C3" s="177"/>
      <c r="D3" s="177"/>
      <c r="E3" s="177"/>
      <c r="F3" s="177"/>
      <c r="G3" s="177"/>
      <c r="H3" s="177"/>
      <c r="I3" s="178"/>
      <c r="J3" s="177"/>
      <c r="K3" s="177"/>
      <c r="L3" s="177"/>
      <c r="M3" s="177"/>
      <c r="N3" s="177"/>
      <c r="O3" s="177"/>
      <c r="P3" s="177"/>
      <c r="Q3" s="178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1:32" s="134" customFormat="1" ht="19.8" customHeight="1" thickBot="1" x14ac:dyDescent="0.3">
      <c r="A4" s="220"/>
      <c r="B4" s="183" t="s">
        <v>171</v>
      </c>
      <c r="C4" s="180"/>
      <c r="D4" s="180"/>
      <c r="E4" s="180"/>
      <c r="F4" s="180"/>
      <c r="G4" s="282"/>
      <c r="H4" s="283"/>
      <c r="I4" s="283"/>
      <c r="J4" s="283"/>
      <c r="K4" s="284"/>
      <c r="L4" s="180"/>
      <c r="M4" s="180"/>
      <c r="N4" s="180"/>
      <c r="O4" s="180"/>
      <c r="P4" s="180"/>
      <c r="Q4" s="180"/>
      <c r="R4" s="180"/>
      <c r="S4" s="180"/>
      <c r="T4" s="180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0"/>
      <c r="AF4" s="220"/>
    </row>
    <row r="5" spans="1:32" s="134" customFormat="1" ht="19.8" customHeight="1" thickBot="1" x14ac:dyDescent="0.3">
      <c r="A5" s="220"/>
      <c r="B5" s="183" t="s">
        <v>172</v>
      </c>
      <c r="C5" s="180"/>
      <c r="D5" s="180"/>
      <c r="E5" s="180"/>
      <c r="F5" s="180"/>
      <c r="G5" s="277"/>
      <c r="H5" s="180"/>
      <c r="I5" s="181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180"/>
      <c r="AF5" s="220"/>
    </row>
    <row r="6" spans="1:32" s="134" customFormat="1" ht="19.8" customHeight="1" thickBot="1" x14ac:dyDescent="0.3">
      <c r="A6" s="132">
        <f>IF('Prediction Sheet'!G6="Based on real matches",1,0)</f>
        <v>1</v>
      </c>
      <c r="B6" s="183" t="s">
        <v>173</v>
      </c>
      <c r="C6" s="183"/>
      <c r="D6" s="183"/>
      <c r="E6" s="183"/>
      <c r="F6" s="183"/>
      <c r="G6" s="282" t="s">
        <v>174</v>
      </c>
      <c r="H6" s="283"/>
      <c r="I6" s="283"/>
      <c r="J6" s="284"/>
      <c r="K6" s="183"/>
      <c r="L6" s="183"/>
      <c r="M6" s="183"/>
      <c r="N6" s="183"/>
      <c r="O6" s="183"/>
      <c r="P6" s="183"/>
      <c r="Q6" s="183"/>
      <c r="R6" s="183"/>
      <c r="S6" s="183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220"/>
    </row>
    <row r="7" spans="1:32" s="134" customFormat="1" ht="15" customHeight="1" thickBot="1" x14ac:dyDescent="0.3">
      <c r="A7" s="263"/>
      <c r="B7" s="180"/>
      <c r="C7" s="180"/>
      <c r="D7" s="180"/>
      <c r="E7" s="180"/>
      <c r="F7" s="180"/>
      <c r="G7" s="180"/>
      <c r="H7" s="180"/>
      <c r="I7" s="181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220"/>
    </row>
    <row r="8" spans="1:32" s="134" customFormat="1" ht="15" customHeight="1" thickBot="1" x14ac:dyDescent="0.3">
      <c r="A8" s="133"/>
      <c r="B8" s="285" t="s">
        <v>175</v>
      </c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7"/>
    </row>
    <row r="9" spans="1:32" s="134" customFormat="1" ht="31.8" customHeight="1" thickBot="1" x14ac:dyDescent="0.3">
      <c r="A9" s="133"/>
      <c r="B9" s="267"/>
      <c r="C9" s="268" t="s">
        <v>86</v>
      </c>
      <c r="D9" s="268" t="s">
        <v>3</v>
      </c>
      <c r="E9" s="268" t="s">
        <v>10</v>
      </c>
      <c r="F9" s="268" t="s">
        <v>11</v>
      </c>
      <c r="G9" s="268" t="s">
        <v>18</v>
      </c>
      <c r="H9" s="288" t="s">
        <v>176</v>
      </c>
      <c r="I9" s="289"/>
      <c r="J9" s="290"/>
      <c r="K9" s="268" t="s">
        <v>18</v>
      </c>
      <c r="L9" s="269"/>
      <c r="M9" s="269"/>
      <c r="N9" s="269"/>
      <c r="O9" s="268"/>
      <c r="P9" s="304"/>
      <c r="Q9" s="304"/>
      <c r="R9" s="304"/>
      <c r="S9" s="270"/>
      <c r="T9" s="270"/>
      <c r="U9" s="270"/>
      <c r="V9" s="268" t="s">
        <v>18</v>
      </c>
      <c r="W9" s="288" t="s">
        <v>177</v>
      </c>
      <c r="X9" s="289"/>
      <c r="Y9" s="290"/>
      <c r="Z9" s="268" t="s">
        <v>18</v>
      </c>
      <c r="AA9" s="270"/>
      <c r="AB9" s="270"/>
      <c r="AC9" s="270"/>
      <c r="AD9" s="270"/>
      <c r="AE9" s="271"/>
    </row>
    <row r="10" spans="1:32" s="134" customFormat="1" ht="15" customHeight="1" x14ac:dyDescent="0.25">
      <c r="A10" s="133">
        <v>15</v>
      </c>
      <c r="B10" s="179"/>
      <c r="C10" s="181">
        <v>1</v>
      </c>
      <c r="D10" s="181" t="s">
        <v>17</v>
      </c>
      <c r="E10" s="184">
        <v>42531.875</v>
      </c>
      <c r="F10" s="185">
        <v>42531.875</v>
      </c>
      <c r="G10" s="186" t="s">
        <v>13</v>
      </c>
      <c r="H10" s="278"/>
      <c r="I10" s="187" t="s">
        <v>20</v>
      </c>
      <c r="J10" s="278"/>
      <c r="K10" s="180" t="s">
        <v>24</v>
      </c>
      <c r="L10" s="181"/>
      <c r="M10" s="187"/>
      <c r="N10" s="181"/>
      <c r="O10" s="181"/>
      <c r="P10" s="181"/>
      <c r="Q10" s="181"/>
      <c r="R10" s="181"/>
      <c r="S10" s="182"/>
      <c r="U10" s="139"/>
      <c r="V10" s="142" t="str">
        <f>$G10</f>
        <v>France</v>
      </c>
      <c r="W10" s="144"/>
      <c r="X10" s="144"/>
      <c r="Y10" s="144"/>
      <c r="Z10" s="135" t="str">
        <f>$K10</f>
        <v>Romania</v>
      </c>
      <c r="AA10" s="135"/>
      <c r="AB10" s="135"/>
      <c r="AC10" s="135"/>
      <c r="AD10" s="176"/>
      <c r="AE10" s="137"/>
    </row>
    <row r="11" spans="1:32" s="134" customFormat="1" ht="15" customHeight="1" x14ac:dyDescent="0.25">
      <c r="A11" s="133">
        <v>16</v>
      </c>
      <c r="B11" s="179"/>
      <c r="C11" s="181">
        <v>2</v>
      </c>
      <c r="D11" s="181" t="s">
        <v>17</v>
      </c>
      <c r="E11" s="184">
        <v>42532.625</v>
      </c>
      <c r="F11" s="185">
        <v>42532.625</v>
      </c>
      <c r="G11" s="186" t="s">
        <v>56</v>
      </c>
      <c r="H11" s="279"/>
      <c r="I11" s="187" t="s">
        <v>20</v>
      </c>
      <c r="J11" s="279"/>
      <c r="K11" s="180" t="s">
        <v>57</v>
      </c>
      <c r="L11" s="181"/>
      <c r="M11" s="181"/>
      <c r="N11" s="181"/>
      <c r="O11" s="181"/>
      <c r="P11" s="181"/>
      <c r="Q11" s="181"/>
      <c r="R11" s="181"/>
      <c r="S11" s="182"/>
      <c r="U11" s="139"/>
      <c r="V11" s="142" t="str">
        <f t="shared" ref="V11:V45" si="0">$G11</f>
        <v>Albania</v>
      </c>
      <c r="W11" s="144"/>
      <c r="X11" s="144"/>
      <c r="Y11" s="144"/>
      <c r="Z11" s="135" t="str">
        <f t="shared" ref="Z11:Z45" si="1">$K11</f>
        <v>Switzerland</v>
      </c>
      <c r="AA11" s="135"/>
      <c r="AB11" s="135"/>
      <c r="AC11" s="135"/>
      <c r="AD11" s="176"/>
      <c r="AE11" s="137"/>
    </row>
    <row r="12" spans="1:32" s="134" customFormat="1" ht="15" customHeight="1" x14ac:dyDescent="0.25">
      <c r="A12" s="133">
        <v>17</v>
      </c>
      <c r="B12" s="179"/>
      <c r="C12" s="181">
        <v>3</v>
      </c>
      <c r="D12" s="181" t="s">
        <v>4</v>
      </c>
      <c r="E12" s="184">
        <v>42532.75</v>
      </c>
      <c r="F12" s="185">
        <v>42532.75</v>
      </c>
      <c r="G12" s="186" t="s">
        <v>23</v>
      </c>
      <c r="H12" s="279"/>
      <c r="I12" s="187" t="s">
        <v>20</v>
      </c>
      <c r="J12" s="279"/>
      <c r="K12" s="180" t="s">
        <v>59</v>
      </c>
      <c r="L12" s="181"/>
      <c r="M12" s="181"/>
      <c r="N12" s="181"/>
      <c r="O12" s="181"/>
      <c r="P12" s="181"/>
      <c r="Q12" s="181"/>
      <c r="R12" s="181"/>
      <c r="S12" s="182"/>
      <c r="U12" s="139"/>
      <c r="V12" s="142" t="str">
        <f t="shared" si="0"/>
        <v>Wales</v>
      </c>
      <c r="W12" s="144"/>
      <c r="X12" s="144"/>
      <c r="Y12" s="144"/>
      <c r="Z12" s="135" t="str">
        <f t="shared" si="1"/>
        <v>Slovakia</v>
      </c>
      <c r="AA12" s="135"/>
      <c r="AB12" s="135"/>
      <c r="AC12" s="135"/>
      <c r="AD12" s="176"/>
      <c r="AE12" s="137"/>
    </row>
    <row r="13" spans="1:32" s="134" customFormat="1" ht="15" customHeight="1" x14ac:dyDescent="0.25">
      <c r="A13" s="133">
        <v>18</v>
      </c>
      <c r="B13" s="179"/>
      <c r="C13" s="181">
        <v>4</v>
      </c>
      <c r="D13" s="181" t="s">
        <v>4</v>
      </c>
      <c r="E13" s="184">
        <v>42532.875</v>
      </c>
      <c r="F13" s="185">
        <v>42532.875</v>
      </c>
      <c r="G13" s="186" t="s">
        <v>2</v>
      </c>
      <c r="H13" s="279"/>
      <c r="I13" s="187" t="s">
        <v>20</v>
      </c>
      <c r="J13" s="279"/>
      <c r="K13" s="180" t="s">
        <v>58</v>
      </c>
      <c r="L13" s="181"/>
      <c r="M13" s="181"/>
      <c r="N13" s="181"/>
      <c r="O13" s="181"/>
      <c r="P13" s="181"/>
      <c r="Q13" s="181"/>
      <c r="R13" s="181"/>
      <c r="S13" s="182"/>
      <c r="U13" s="139"/>
      <c r="V13" s="142" t="str">
        <f t="shared" si="0"/>
        <v>England</v>
      </c>
      <c r="W13" s="144"/>
      <c r="X13" s="144"/>
      <c r="Y13" s="144"/>
      <c r="Z13" s="135" t="str">
        <f t="shared" si="1"/>
        <v>Russia</v>
      </c>
      <c r="AA13" s="135"/>
      <c r="AB13" s="135"/>
      <c r="AC13" s="135"/>
      <c r="AD13" s="176"/>
      <c r="AE13" s="137"/>
    </row>
    <row r="14" spans="1:32" s="134" customFormat="1" ht="15" customHeight="1" x14ac:dyDescent="0.25">
      <c r="A14" s="133">
        <v>19</v>
      </c>
      <c r="B14" s="179"/>
      <c r="C14" s="181">
        <v>5</v>
      </c>
      <c r="D14" s="181" t="s">
        <v>15</v>
      </c>
      <c r="E14" s="184">
        <v>42533.625</v>
      </c>
      <c r="F14" s="185">
        <v>42533.625</v>
      </c>
      <c r="G14" s="186" t="s">
        <v>66</v>
      </c>
      <c r="H14" s="279"/>
      <c r="I14" s="187" t="s">
        <v>20</v>
      </c>
      <c r="J14" s="279"/>
      <c r="K14" s="180" t="s">
        <v>67</v>
      </c>
      <c r="L14" s="181"/>
      <c r="M14" s="181"/>
      <c r="N14" s="181"/>
      <c r="O14" s="181"/>
      <c r="P14" s="181"/>
      <c r="Q14" s="181"/>
      <c r="R14" s="181"/>
      <c r="S14" s="182"/>
      <c r="U14" s="139"/>
      <c r="V14" s="142" t="str">
        <f t="shared" si="0"/>
        <v>Turkey</v>
      </c>
      <c r="W14" s="144"/>
      <c r="X14" s="144"/>
      <c r="Y14" s="144"/>
      <c r="Z14" s="135" t="str">
        <f t="shared" si="1"/>
        <v>Croatia</v>
      </c>
      <c r="AA14" s="135"/>
      <c r="AB14" s="135"/>
      <c r="AC14" s="135"/>
      <c r="AD14" s="176"/>
      <c r="AE14" s="137"/>
    </row>
    <row r="15" spans="1:32" s="134" customFormat="1" ht="15" customHeight="1" x14ac:dyDescent="0.25">
      <c r="A15" s="133">
        <v>20</v>
      </c>
      <c r="B15" s="179"/>
      <c r="C15" s="181">
        <v>6</v>
      </c>
      <c r="D15" s="181" t="s">
        <v>5</v>
      </c>
      <c r="E15" s="184">
        <v>42533.75</v>
      </c>
      <c r="F15" s="185">
        <v>42533.75</v>
      </c>
      <c r="G15" s="186" t="s">
        <v>62</v>
      </c>
      <c r="H15" s="279"/>
      <c r="I15" s="187" t="s">
        <v>20</v>
      </c>
      <c r="J15" s="279"/>
      <c r="K15" s="180" t="s">
        <v>63</v>
      </c>
      <c r="L15" s="181"/>
      <c r="M15" s="181"/>
      <c r="N15" s="181"/>
      <c r="O15" s="181"/>
      <c r="P15" s="181"/>
      <c r="Q15" s="181"/>
      <c r="R15" s="181"/>
      <c r="S15" s="182"/>
      <c r="U15" s="139"/>
      <c r="V15" s="142" t="str">
        <f t="shared" si="0"/>
        <v>Poland</v>
      </c>
      <c r="W15" s="144"/>
      <c r="X15" s="144"/>
      <c r="Y15" s="144"/>
      <c r="Z15" s="135" t="str">
        <f t="shared" si="1"/>
        <v>Northern Ireland</v>
      </c>
      <c r="AA15" s="135"/>
      <c r="AB15" s="135"/>
      <c r="AC15" s="135"/>
      <c r="AD15" s="176"/>
      <c r="AE15" s="137"/>
    </row>
    <row r="16" spans="1:32" s="134" customFormat="1" ht="15" customHeight="1" x14ac:dyDescent="0.25">
      <c r="A16" s="133">
        <v>21</v>
      </c>
      <c r="B16" s="179"/>
      <c r="C16" s="181">
        <v>7</v>
      </c>
      <c r="D16" s="181" t="s">
        <v>5</v>
      </c>
      <c r="E16" s="184">
        <v>42533.875</v>
      </c>
      <c r="F16" s="185">
        <v>42533.875</v>
      </c>
      <c r="G16" s="186" t="s">
        <v>60</v>
      </c>
      <c r="H16" s="279"/>
      <c r="I16" s="187" t="s">
        <v>20</v>
      </c>
      <c r="J16" s="279"/>
      <c r="K16" s="180" t="s">
        <v>61</v>
      </c>
      <c r="L16" s="181"/>
      <c r="M16" s="181"/>
      <c r="N16" s="181"/>
      <c r="O16" s="181"/>
      <c r="P16" s="181"/>
      <c r="Q16" s="181"/>
      <c r="R16" s="181"/>
      <c r="S16" s="182"/>
      <c r="U16" s="139"/>
      <c r="V16" s="142" t="str">
        <f t="shared" si="0"/>
        <v>Germany</v>
      </c>
      <c r="W16" s="144"/>
      <c r="X16" s="144"/>
      <c r="Y16" s="144"/>
      <c r="Z16" s="135" t="str">
        <f t="shared" si="1"/>
        <v>Ukraine</v>
      </c>
      <c r="AA16" s="135"/>
      <c r="AB16" s="135"/>
      <c r="AC16" s="135"/>
      <c r="AD16" s="176"/>
      <c r="AE16" s="137"/>
    </row>
    <row r="17" spans="1:31" s="134" customFormat="1" ht="15" customHeight="1" x14ac:dyDescent="0.25">
      <c r="A17" s="133">
        <v>22</v>
      </c>
      <c r="B17" s="179"/>
      <c r="C17" s="181">
        <v>8</v>
      </c>
      <c r="D17" s="181" t="s">
        <v>15</v>
      </c>
      <c r="E17" s="184">
        <v>42534.625</v>
      </c>
      <c r="F17" s="185">
        <v>42534.625</v>
      </c>
      <c r="G17" s="186" t="s">
        <v>64</v>
      </c>
      <c r="H17" s="279"/>
      <c r="I17" s="187" t="s">
        <v>20</v>
      </c>
      <c r="J17" s="279"/>
      <c r="K17" s="180" t="s">
        <v>65</v>
      </c>
      <c r="L17" s="181"/>
      <c r="M17" s="181"/>
      <c r="N17" s="181"/>
      <c r="O17" s="181"/>
      <c r="P17" s="181"/>
      <c r="Q17" s="181"/>
      <c r="R17" s="181"/>
      <c r="S17" s="182"/>
      <c r="U17" s="139"/>
      <c r="V17" s="142" t="str">
        <f t="shared" si="0"/>
        <v>Spain</v>
      </c>
      <c r="W17" s="144"/>
      <c r="X17" s="144"/>
      <c r="Y17" s="144"/>
      <c r="Z17" s="135" t="str">
        <f t="shared" si="1"/>
        <v>Czech Republic</v>
      </c>
      <c r="AA17" s="135"/>
      <c r="AB17" s="135"/>
      <c r="AC17" s="135"/>
      <c r="AD17" s="176"/>
      <c r="AE17" s="137"/>
    </row>
    <row r="18" spans="1:31" s="134" customFormat="1" ht="15" customHeight="1" x14ac:dyDescent="0.25">
      <c r="A18" s="133">
        <v>23</v>
      </c>
      <c r="B18" s="179"/>
      <c r="C18" s="181">
        <v>9</v>
      </c>
      <c r="D18" s="181" t="s">
        <v>111</v>
      </c>
      <c r="E18" s="184">
        <v>42534.75</v>
      </c>
      <c r="F18" s="185">
        <v>42534.75</v>
      </c>
      <c r="G18" s="186" t="s">
        <v>69</v>
      </c>
      <c r="H18" s="279"/>
      <c r="I18" s="187" t="s">
        <v>20</v>
      </c>
      <c r="J18" s="279"/>
      <c r="K18" s="180" t="s">
        <v>70</v>
      </c>
      <c r="L18" s="181"/>
      <c r="M18" s="181"/>
      <c r="N18" s="181"/>
      <c r="O18" s="181"/>
      <c r="P18" s="181"/>
      <c r="Q18" s="181"/>
      <c r="R18" s="181"/>
      <c r="S18" s="182"/>
      <c r="U18" s="139"/>
      <c r="V18" s="142" t="str">
        <f t="shared" si="0"/>
        <v>Republic of Ireland</v>
      </c>
      <c r="W18" s="144"/>
      <c r="X18" s="144"/>
      <c r="Y18" s="144"/>
      <c r="Z18" s="135" t="str">
        <f t="shared" si="1"/>
        <v>Sweden</v>
      </c>
      <c r="AA18" s="135"/>
      <c r="AB18" s="135"/>
      <c r="AC18" s="135"/>
      <c r="AD18" s="176"/>
      <c r="AE18" s="137"/>
    </row>
    <row r="19" spans="1:31" s="134" customFormat="1" ht="15" customHeight="1" x14ac:dyDescent="0.25">
      <c r="A19" s="133">
        <v>24</v>
      </c>
      <c r="B19" s="179"/>
      <c r="C19" s="181">
        <v>10</v>
      </c>
      <c r="D19" s="181" t="s">
        <v>111</v>
      </c>
      <c r="E19" s="184">
        <v>42534.875</v>
      </c>
      <c r="F19" s="185">
        <v>42534.875</v>
      </c>
      <c r="G19" s="186" t="s">
        <v>68</v>
      </c>
      <c r="H19" s="279"/>
      <c r="I19" s="187" t="s">
        <v>20</v>
      </c>
      <c r="J19" s="279"/>
      <c r="K19" s="180" t="s">
        <v>12</v>
      </c>
      <c r="L19" s="181"/>
      <c r="M19" s="181"/>
      <c r="N19" s="181"/>
      <c r="O19" s="181"/>
      <c r="P19" s="181"/>
      <c r="Q19" s="181"/>
      <c r="R19" s="181"/>
      <c r="S19" s="182"/>
      <c r="U19" s="139"/>
      <c r="V19" s="142" t="str">
        <f t="shared" si="0"/>
        <v>Belgium</v>
      </c>
      <c r="W19" s="144"/>
      <c r="X19" s="144"/>
      <c r="Y19" s="144"/>
      <c r="Z19" s="135" t="str">
        <f t="shared" si="1"/>
        <v>Italy</v>
      </c>
      <c r="AA19" s="135"/>
      <c r="AB19" s="135"/>
      <c r="AC19" s="135"/>
      <c r="AD19" s="176"/>
      <c r="AE19" s="137"/>
    </row>
    <row r="20" spans="1:31" s="134" customFormat="1" ht="15" customHeight="1" x14ac:dyDescent="0.25">
      <c r="A20" s="133">
        <v>25</v>
      </c>
      <c r="B20" s="179"/>
      <c r="C20" s="181">
        <v>11</v>
      </c>
      <c r="D20" s="181" t="s">
        <v>112</v>
      </c>
      <c r="E20" s="184">
        <v>42535.75</v>
      </c>
      <c r="F20" s="185">
        <v>42535.75</v>
      </c>
      <c r="G20" s="186" t="s">
        <v>73</v>
      </c>
      <c r="H20" s="279"/>
      <c r="I20" s="187" t="s">
        <v>20</v>
      </c>
      <c r="J20" s="279"/>
      <c r="K20" s="180" t="s">
        <v>74</v>
      </c>
      <c r="L20" s="181"/>
      <c r="M20" s="181"/>
      <c r="N20" s="181"/>
      <c r="O20" s="181"/>
      <c r="P20" s="181"/>
      <c r="Q20" s="181"/>
      <c r="R20" s="181"/>
      <c r="S20" s="182"/>
      <c r="U20" s="139"/>
      <c r="V20" s="142" t="str">
        <f t="shared" si="0"/>
        <v>Austria</v>
      </c>
      <c r="W20" s="144"/>
      <c r="X20" s="144"/>
      <c r="Y20" s="144"/>
      <c r="Z20" s="135" t="str">
        <f t="shared" si="1"/>
        <v>Hungary</v>
      </c>
      <c r="AA20" s="135"/>
      <c r="AB20" s="135"/>
      <c r="AC20" s="135"/>
      <c r="AD20" s="176"/>
      <c r="AE20" s="137"/>
    </row>
    <row r="21" spans="1:31" s="134" customFormat="1" ht="15" customHeight="1" x14ac:dyDescent="0.25">
      <c r="A21" s="133">
        <v>26</v>
      </c>
      <c r="B21" s="179"/>
      <c r="C21" s="181">
        <v>12</v>
      </c>
      <c r="D21" s="181" t="s">
        <v>112</v>
      </c>
      <c r="E21" s="184">
        <v>42535.875</v>
      </c>
      <c r="F21" s="185">
        <v>42535.875</v>
      </c>
      <c r="G21" s="186" t="s">
        <v>71</v>
      </c>
      <c r="H21" s="279"/>
      <c r="I21" s="187" t="s">
        <v>20</v>
      </c>
      <c r="J21" s="279"/>
      <c r="K21" s="180" t="s">
        <v>72</v>
      </c>
      <c r="L21" s="181"/>
      <c r="M21" s="181"/>
      <c r="N21" s="181"/>
      <c r="O21" s="181"/>
      <c r="P21" s="181"/>
      <c r="Q21" s="181"/>
      <c r="R21" s="181"/>
      <c r="S21" s="182"/>
      <c r="U21" s="139"/>
      <c r="V21" s="142" t="str">
        <f t="shared" si="0"/>
        <v>Portugal</v>
      </c>
      <c r="W21" s="144"/>
      <c r="X21" s="144"/>
      <c r="Y21" s="144"/>
      <c r="Z21" s="135" t="str">
        <f t="shared" si="1"/>
        <v>Iceland</v>
      </c>
      <c r="AA21" s="135"/>
      <c r="AB21" s="135"/>
      <c r="AC21" s="135"/>
      <c r="AD21" s="176"/>
      <c r="AE21" s="137"/>
    </row>
    <row r="22" spans="1:31" s="134" customFormat="1" ht="15" customHeight="1" x14ac:dyDescent="0.25">
      <c r="A22" s="133">
        <v>27</v>
      </c>
      <c r="B22" s="179"/>
      <c r="C22" s="181">
        <v>13</v>
      </c>
      <c r="D22" s="181" t="s">
        <v>4</v>
      </c>
      <c r="E22" s="184">
        <v>42536.625</v>
      </c>
      <c r="F22" s="185">
        <v>42536.625</v>
      </c>
      <c r="G22" s="186" t="s">
        <v>58</v>
      </c>
      <c r="H22" s="279"/>
      <c r="I22" s="187" t="s">
        <v>20</v>
      </c>
      <c r="J22" s="279"/>
      <c r="K22" s="180" t="s">
        <v>59</v>
      </c>
      <c r="L22" s="181"/>
      <c r="M22" s="181"/>
      <c r="N22" s="181"/>
      <c r="O22" s="181"/>
      <c r="P22" s="181"/>
      <c r="Q22" s="181"/>
      <c r="R22" s="181"/>
      <c r="S22" s="182"/>
      <c r="U22" s="139"/>
      <c r="V22" s="142" t="str">
        <f t="shared" si="0"/>
        <v>Russia</v>
      </c>
      <c r="W22" s="144"/>
      <c r="X22" s="144"/>
      <c r="Y22" s="144"/>
      <c r="Z22" s="135" t="str">
        <f t="shared" si="1"/>
        <v>Slovakia</v>
      </c>
      <c r="AA22" s="135"/>
      <c r="AB22" s="135"/>
      <c r="AC22" s="135"/>
      <c r="AD22" s="176"/>
      <c r="AE22" s="137"/>
    </row>
    <row r="23" spans="1:31" s="134" customFormat="1" ht="15" customHeight="1" x14ac:dyDescent="0.25">
      <c r="A23" s="133">
        <v>28</v>
      </c>
      <c r="B23" s="179"/>
      <c r="C23" s="181">
        <v>14</v>
      </c>
      <c r="D23" s="181" t="s">
        <v>17</v>
      </c>
      <c r="E23" s="184">
        <v>42536.75</v>
      </c>
      <c r="F23" s="185">
        <v>42536.75</v>
      </c>
      <c r="G23" s="186" t="s">
        <v>24</v>
      </c>
      <c r="H23" s="279"/>
      <c r="I23" s="187" t="s">
        <v>20</v>
      </c>
      <c r="J23" s="279"/>
      <c r="K23" s="180" t="s">
        <v>57</v>
      </c>
      <c r="L23" s="181"/>
      <c r="M23" s="181"/>
      <c r="N23" s="181"/>
      <c r="O23" s="181"/>
      <c r="P23" s="181"/>
      <c r="Q23" s="181"/>
      <c r="R23" s="181"/>
      <c r="S23" s="182"/>
      <c r="U23" s="139"/>
      <c r="V23" s="142" t="str">
        <f t="shared" si="0"/>
        <v>Romania</v>
      </c>
      <c r="W23" s="144"/>
      <c r="X23" s="144"/>
      <c r="Y23" s="144"/>
      <c r="Z23" s="135" t="str">
        <f t="shared" si="1"/>
        <v>Switzerland</v>
      </c>
      <c r="AA23" s="135"/>
      <c r="AB23" s="135"/>
      <c r="AC23" s="135"/>
      <c r="AD23" s="176"/>
      <c r="AE23" s="137"/>
    </row>
    <row r="24" spans="1:31" s="134" customFormat="1" ht="15" customHeight="1" x14ac:dyDescent="0.25">
      <c r="A24" s="133">
        <v>29</v>
      </c>
      <c r="B24" s="179"/>
      <c r="C24" s="181">
        <v>15</v>
      </c>
      <c r="D24" s="181" t="s">
        <v>17</v>
      </c>
      <c r="E24" s="184">
        <v>42536.875</v>
      </c>
      <c r="F24" s="185">
        <v>42536.875</v>
      </c>
      <c r="G24" s="186" t="s">
        <v>13</v>
      </c>
      <c r="H24" s="279"/>
      <c r="I24" s="187" t="s">
        <v>20</v>
      </c>
      <c r="J24" s="279"/>
      <c r="K24" s="180" t="s">
        <v>56</v>
      </c>
      <c r="L24" s="181"/>
      <c r="M24" s="181"/>
      <c r="N24" s="181"/>
      <c r="O24" s="181"/>
      <c r="P24" s="181"/>
      <c r="Q24" s="181"/>
      <c r="R24" s="181"/>
      <c r="S24" s="182"/>
      <c r="U24" s="139"/>
      <c r="V24" s="142" t="str">
        <f t="shared" si="0"/>
        <v>France</v>
      </c>
      <c r="W24" s="144"/>
      <c r="X24" s="144"/>
      <c r="Y24" s="144"/>
      <c r="Z24" s="135" t="str">
        <f t="shared" si="1"/>
        <v>Albania</v>
      </c>
      <c r="AA24" s="135"/>
      <c r="AB24" s="135"/>
      <c r="AC24" s="135"/>
      <c r="AD24" s="176"/>
      <c r="AE24" s="137"/>
    </row>
    <row r="25" spans="1:31" s="134" customFormat="1" ht="15" customHeight="1" x14ac:dyDescent="0.25">
      <c r="A25" s="133">
        <v>30</v>
      </c>
      <c r="B25" s="179"/>
      <c r="C25" s="181">
        <v>16</v>
      </c>
      <c r="D25" s="181" t="s">
        <v>4</v>
      </c>
      <c r="E25" s="184">
        <v>42537.625</v>
      </c>
      <c r="F25" s="185">
        <v>42537.625</v>
      </c>
      <c r="G25" s="186" t="s">
        <v>2</v>
      </c>
      <c r="H25" s="279"/>
      <c r="I25" s="187" t="s">
        <v>20</v>
      </c>
      <c r="J25" s="279"/>
      <c r="K25" s="180" t="s">
        <v>23</v>
      </c>
      <c r="L25" s="181"/>
      <c r="M25" s="181"/>
      <c r="N25" s="181"/>
      <c r="O25" s="181"/>
      <c r="P25" s="181"/>
      <c r="Q25" s="181"/>
      <c r="R25" s="181"/>
      <c r="S25" s="182"/>
      <c r="U25" s="139"/>
      <c r="V25" s="142" t="str">
        <f t="shared" si="0"/>
        <v>England</v>
      </c>
      <c r="W25" s="144"/>
      <c r="X25" s="144"/>
      <c r="Y25" s="144"/>
      <c r="Z25" s="135" t="str">
        <f t="shared" si="1"/>
        <v>Wales</v>
      </c>
      <c r="AA25" s="135"/>
      <c r="AB25" s="135"/>
      <c r="AC25" s="135"/>
      <c r="AD25" s="176"/>
      <c r="AE25" s="137"/>
    </row>
    <row r="26" spans="1:31" s="134" customFormat="1" ht="15" customHeight="1" x14ac:dyDescent="0.25">
      <c r="A26" s="133">
        <v>31</v>
      </c>
      <c r="B26" s="179"/>
      <c r="C26" s="181">
        <v>17</v>
      </c>
      <c r="D26" s="181" t="s">
        <v>5</v>
      </c>
      <c r="E26" s="184">
        <v>42537.75</v>
      </c>
      <c r="F26" s="185">
        <v>42537.75</v>
      </c>
      <c r="G26" s="186" t="s">
        <v>61</v>
      </c>
      <c r="H26" s="279"/>
      <c r="I26" s="187" t="s">
        <v>20</v>
      </c>
      <c r="J26" s="279"/>
      <c r="K26" s="180" t="s">
        <v>63</v>
      </c>
      <c r="L26" s="181"/>
      <c r="M26" s="181"/>
      <c r="N26" s="181"/>
      <c r="O26" s="181"/>
      <c r="P26" s="181"/>
      <c r="Q26" s="181"/>
      <c r="R26" s="181"/>
      <c r="S26" s="182"/>
      <c r="U26" s="139"/>
      <c r="V26" s="142" t="str">
        <f t="shared" si="0"/>
        <v>Ukraine</v>
      </c>
      <c r="W26" s="144"/>
      <c r="X26" s="144"/>
      <c r="Y26" s="144"/>
      <c r="Z26" s="135" t="str">
        <f t="shared" si="1"/>
        <v>Northern Ireland</v>
      </c>
      <c r="AA26" s="135"/>
      <c r="AB26" s="135"/>
      <c r="AC26" s="135"/>
      <c r="AD26" s="176"/>
      <c r="AE26" s="137"/>
    </row>
    <row r="27" spans="1:31" s="134" customFormat="1" ht="15" customHeight="1" x14ac:dyDescent="0.25">
      <c r="A27" s="133">
        <v>32</v>
      </c>
      <c r="B27" s="179"/>
      <c r="C27" s="181">
        <v>18</v>
      </c>
      <c r="D27" s="181" t="s">
        <v>5</v>
      </c>
      <c r="E27" s="184">
        <v>42537.875</v>
      </c>
      <c r="F27" s="185">
        <v>42537.875</v>
      </c>
      <c r="G27" s="186" t="s">
        <v>60</v>
      </c>
      <c r="H27" s="279"/>
      <c r="I27" s="187" t="s">
        <v>20</v>
      </c>
      <c r="J27" s="279"/>
      <c r="K27" s="180" t="s">
        <v>62</v>
      </c>
      <c r="L27" s="181"/>
      <c r="M27" s="181"/>
      <c r="N27" s="181"/>
      <c r="O27" s="181"/>
      <c r="P27" s="181"/>
      <c r="Q27" s="181"/>
      <c r="R27" s="181"/>
      <c r="S27" s="182"/>
      <c r="U27" s="139"/>
      <c r="V27" s="142" t="str">
        <f t="shared" si="0"/>
        <v>Germany</v>
      </c>
      <c r="W27" s="144"/>
      <c r="X27" s="144"/>
      <c r="Y27" s="144"/>
      <c r="Z27" s="135" t="str">
        <f t="shared" si="1"/>
        <v>Poland</v>
      </c>
      <c r="AA27" s="135"/>
      <c r="AB27" s="135"/>
      <c r="AC27" s="135"/>
      <c r="AD27" s="176"/>
      <c r="AE27" s="137"/>
    </row>
    <row r="28" spans="1:31" s="134" customFormat="1" ht="15" customHeight="1" x14ac:dyDescent="0.25">
      <c r="A28" s="133">
        <v>33</v>
      </c>
      <c r="B28" s="179"/>
      <c r="C28" s="181">
        <v>19</v>
      </c>
      <c r="D28" s="181" t="s">
        <v>111</v>
      </c>
      <c r="E28" s="184">
        <v>42538.625</v>
      </c>
      <c r="F28" s="185">
        <v>42538.625</v>
      </c>
      <c r="G28" s="186" t="s">
        <v>12</v>
      </c>
      <c r="H28" s="279"/>
      <c r="I28" s="187" t="s">
        <v>20</v>
      </c>
      <c r="J28" s="279"/>
      <c r="K28" s="180" t="s">
        <v>70</v>
      </c>
      <c r="L28" s="181"/>
      <c r="M28" s="181"/>
      <c r="N28" s="181"/>
      <c r="O28" s="181"/>
      <c r="P28" s="181"/>
      <c r="Q28" s="181"/>
      <c r="R28" s="181"/>
      <c r="S28" s="182"/>
      <c r="U28" s="139"/>
      <c r="V28" s="142" t="str">
        <f t="shared" si="0"/>
        <v>Italy</v>
      </c>
      <c r="W28" s="144"/>
      <c r="X28" s="144"/>
      <c r="Y28" s="144"/>
      <c r="Z28" s="135" t="str">
        <f t="shared" si="1"/>
        <v>Sweden</v>
      </c>
      <c r="AA28" s="135"/>
      <c r="AB28" s="135"/>
      <c r="AC28" s="135"/>
      <c r="AD28" s="176"/>
      <c r="AE28" s="137"/>
    </row>
    <row r="29" spans="1:31" s="134" customFormat="1" ht="15" customHeight="1" x14ac:dyDescent="0.25">
      <c r="A29" s="133">
        <v>34</v>
      </c>
      <c r="B29" s="179"/>
      <c r="C29" s="181">
        <v>20</v>
      </c>
      <c r="D29" s="181" t="s">
        <v>15</v>
      </c>
      <c r="E29" s="184">
        <v>42538.75</v>
      </c>
      <c r="F29" s="185">
        <v>42538.75</v>
      </c>
      <c r="G29" s="186" t="s">
        <v>65</v>
      </c>
      <c r="H29" s="279"/>
      <c r="I29" s="187" t="s">
        <v>20</v>
      </c>
      <c r="J29" s="279"/>
      <c r="K29" s="180" t="s">
        <v>67</v>
      </c>
      <c r="L29" s="181"/>
      <c r="M29" s="181"/>
      <c r="N29" s="181"/>
      <c r="O29" s="181"/>
      <c r="P29" s="181"/>
      <c r="Q29" s="181"/>
      <c r="R29" s="181"/>
      <c r="S29" s="182"/>
      <c r="U29" s="139"/>
      <c r="V29" s="142" t="str">
        <f t="shared" si="0"/>
        <v>Czech Republic</v>
      </c>
      <c r="W29" s="144"/>
      <c r="X29" s="144"/>
      <c r="Y29" s="144"/>
      <c r="Z29" s="135" t="str">
        <f t="shared" si="1"/>
        <v>Croatia</v>
      </c>
      <c r="AA29" s="135"/>
      <c r="AB29" s="135"/>
      <c r="AC29" s="135"/>
      <c r="AD29" s="176"/>
      <c r="AE29" s="137"/>
    </row>
    <row r="30" spans="1:31" s="134" customFormat="1" ht="15" customHeight="1" x14ac:dyDescent="0.25">
      <c r="A30" s="133">
        <v>35</v>
      </c>
      <c r="B30" s="179"/>
      <c r="C30" s="181">
        <v>21</v>
      </c>
      <c r="D30" s="181" t="s">
        <v>15</v>
      </c>
      <c r="E30" s="184">
        <v>42538.875</v>
      </c>
      <c r="F30" s="185">
        <v>42538.875</v>
      </c>
      <c r="G30" s="186" t="s">
        <v>64</v>
      </c>
      <c r="H30" s="279"/>
      <c r="I30" s="187" t="s">
        <v>20</v>
      </c>
      <c r="J30" s="279"/>
      <c r="K30" s="180" t="s">
        <v>66</v>
      </c>
      <c r="L30" s="181"/>
      <c r="M30" s="181"/>
      <c r="N30" s="181"/>
      <c r="O30" s="181"/>
      <c r="P30" s="181"/>
      <c r="Q30" s="181"/>
      <c r="R30" s="181"/>
      <c r="S30" s="182"/>
      <c r="U30" s="139"/>
      <c r="V30" s="142" t="str">
        <f t="shared" si="0"/>
        <v>Spain</v>
      </c>
      <c r="W30" s="144"/>
      <c r="X30" s="144"/>
      <c r="Y30" s="144"/>
      <c r="Z30" s="135" t="str">
        <f t="shared" si="1"/>
        <v>Turkey</v>
      </c>
      <c r="AA30" s="135"/>
      <c r="AB30" s="135"/>
      <c r="AC30" s="135"/>
      <c r="AD30" s="176"/>
      <c r="AE30" s="137"/>
    </row>
    <row r="31" spans="1:31" s="134" customFormat="1" ht="15" customHeight="1" x14ac:dyDescent="0.25">
      <c r="A31" s="133">
        <v>36</v>
      </c>
      <c r="B31" s="179"/>
      <c r="C31" s="181">
        <v>22</v>
      </c>
      <c r="D31" s="181" t="s">
        <v>111</v>
      </c>
      <c r="E31" s="184">
        <v>42539.625</v>
      </c>
      <c r="F31" s="185">
        <v>42539.625</v>
      </c>
      <c r="G31" s="186" t="s">
        <v>68</v>
      </c>
      <c r="H31" s="279"/>
      <c r="I31" s="187" t="s">
        <v>20</v>
      </c>
      <c r="J31" s="279"/>
      <c r="K31" s="180" t="s">
        <v>69</v>
      </c>
      <c r="L31" s="181"/>
      <c r="M31" s="181"/>
      <c r="N31" s="181"/>
      <c r="O31" s="181"/>
      <c r="P31" s="181"/>
      <c r="Q31" s="181"/>
      <c r="R31" s="181"/>
      <c r="S31" s="182"/>
      <c r="U31" s="139"/>
      <c r="V31" s="142" t="str">
        <f t="shared" si="0"/>
        <v>Belgium</v>
      </c>
      <c r="W31" s="144"/>
      <c r="X31" s="144"/>
      <c r="Y31" s="144"/>
      <c r="Z31" s="135" t="str">
        <f t="shared" si="1"/>
        <v>Republic of Ireland</v>
      </c>
      <c r="AA31" s="135"/>
      <c r="AB31" s="135"/>
      <c r="AC31" s="135"/>
      <c r="AD31" s="176"/>
      <c r="AE31" s="137"/>
    </row>
    <row r="32" spans="1:31" s="134" customFormat="1" ht="15" customHeight="1" x14ac:dyDescent="0.25">
      <c r="A32" s="133">
        <v>37</v>
      </c>
      <c r="B32" s="179"/>
      <c r="C32" s="181">
        <v>23</v>
      </c>
      <c r="D32" s="181" t="s">
        <v>112</v>
      </c>
      <c r="E32" s="184">
        <v>42539.75</v>
      </c>
      <c r="F32" s="185">
        <v>42539.75</v>
      </c>
      <c r="G32" s="186" t="s">
        <v>72</v>
      </c>
      <c r="H32" s="279"/>
      <c r="I32" s="187" t="s">
        <v>20</v>
      </c>
      <c r="J32" s="279"/>
      <c r="K32" s="180" t="s">
        <v>74</v>
      </c>
      <c r="L32" s="181"/>
      <c r="M32" s="181"/>
      <c r="N32" s="181"/>
      <c r="O32" s="181"/>
      <c r="P32" s="181"/>
      <c r="Q32" s="181"/>
      <c r="R32" s="181"/>
      <c r="S32" s="182"/>
      <c r="U32" s="139"/>
      <c r="V32" s="142" t="str">
        <f t="shared" si="0"/>
        <v>Iceland</v>
      </c>
      <c r="W32" s="144"/>
      <c r="X32" s="144"/>
      <c r="Y32" s="144"/>
      <c r="Z32" s="135" t="str">
        <f t="shared" si="1"/>
        <v>Hungary</v>
      </c>
      <c r="AA32" s="135"/>
      <c r="AB32" s="135"/>
      <c r="AC32" s="135"/>
      <c r="AD32" s="176"/>
      <c r="AE32" s="137"/>
    </row>
    <row r="33" spans="1:31" s="134" customFormat="1" ht="15" customHeight="1" x14ac:dyDescent="0.25">
      <c r="A33" s="133">
        <v>38</v>
      </c>
      <c r="B33" s="179"/>
      <c r="C33" s="181">
        <v>24</v>
      </c>
      <c r="D33" s="181" t="s">
        <v>112</v>
      </c>
      <c r="E33" s="184">
        <v>42539.875</v>
      </c>
      <c r="F33" s="185">
        <v>42539.875</v>
      </c>
      <c r="G33" s="186" t="s">
        <v>71</v>
      </c>
      <c r="H33" s="279"/>
      <c r="I33" s="187" t="s">
        <v>20</v>
      </c>
      <c r="J33" s="279"/>
      <c r="K33" s="180" t="s">
        <v>73</v>
      </c>
      <c r="L33" s="181"/>
      <c r="M33" s="181"/>
      <c r="N33" s="181"/>
      <c r="O33" s="181"/>
      <c r="P33" s="181"/>
      <c r="Q33" s="181"/>
      <c r="R33" s="181"/>
      <c r="S33" s="182"/>
      <c r="U33" s="139"/>
      <c r="V33" s="142" t="str">
        <f t="shared" si="0"/>
        <v>Portugal</v>
      </c>
      <c r="W33" s="144"/>
      <c r="X33" s="144"/>
      <c r="Y33" s="144"/>
      <c r="Z33" s="135" t="str">
        <f t="shared" si="1"/>
        <v>Austria</v>
      </c>
      <c r="AA33" s="135"/>
      <c r="AB33" s="135"/>
      <c r="AC33" s="135"/>
      <c r="AD33" s="176"/>
      <c r="AE33" s="137"/>
    </row>
    <row r="34" spans="1:31" s="134" customFormat="1" ht="15" customHeight="1" x14ac:dyDescent="0.25">
      <c r="A34" s="133">
        <v>39</v>
      </c>
      <c r="B34" s="179"/>
      <c r="C34" s="181">
        <v>25</v>
      </c>
      <c r="D34" s="181" t="s">
        <v>17</v>
      </c>
      <c r="E34" s="184">
        <v>42540.875</v>
      </c>
      <c r="F34" s="185">
        <v>42540.875</v>
      </c>
      <c r="G34" s="186" t="s">
        <v>24</v>
      </c>
      <c r="H34" s="279"/>
      <c r="I34" s="187" t="s">
        <v>20</v>
      </c>
      <c r="J34" s="279"/>
      <c r="K34" s="180" t="s">
        <v>56</v>
      </c>
      <c r="L34" s="181"/>
      <c r="M34" s="181"/>
      <c r="N34" s="181"/>
      <c r="O34" s="181"/>
      <c r="P34" s="181"/>
      <c r="Q34" s="181"/>
      <c r="R34" s="181"/>
      <c r="S34" s="182"/>
      <c r="U34" s="139"/>
      <c r="V34" s="142" t="str">
        <f t="shared" si="0"/>
        <v>Romania</v>
      </c>
      <c r="W34" s="144"/>
      <c r="X34" s="144"/>
      <c r="Y34" s="144"/>
      <c r="Z34" s="135" t="str">
        <f t="shared" si="1"/>
        <v>Albania</v>
      </c>
      <c r="AA34" s="135"/>
      <c r="AB34" s="135"/>
      <c r="AC34" s="135"/>
      <c r="AD34" s="176"/>
      <c r="AE34" s="137"/>
    </row>
    <row r="35" spans="1:31" s="134" customFormat="1" ht="15" customHeight="1" x14ac:dyDescent="0.25">
      <c r="A35" s="133">
        <v>40</v>
      </c>
      <c r="B35" s="179"/>
      <c r="C35" s="181">
        <v>26</v>
      </c>
      <c r="D35" s="181" t="s">
        <v>17</v>
      </c>
      <c r="E35" s="184">
        <v>42540.875</v>
      </c>
      <c r="F35" s="185">
        <v>42540.875</v>
      </c>
      <c r="G35" s="186" t="s">
        <v>57</v>
      </c>
      <c r="H35" s="279"/>
      <c r="I35" s="187" t="s">
        <v>20</v>
      </c>
      <c r="J35" s="279"/>
      <c r="K35" s="180" t="s">
        <v>13</v>
      </c>
      <c r="L35" s="181"/>
      <c r="M35" s="181"/>
      <c r="N35" s="181"/>
      <c r="O35" s="181"/>
      <c r="P35" s="181"/>
      <c r="Q35" s="181"/>
      <c r="R35" s="181"/>
      <c r="S35" s="182"/>
      <c r="U35" s="139"/>
      <c r="V35" s="142" t="str">
        <f t="shared" si="0"/>
        <v>Switzerland</v>
      </c>
      <c r="W35" s="144"/>
      <c r="X35" s="144"/>
      <c r="Y35" s="144"/>
      <c r="Z35" s="135" t="str">
        <f t="shared" si="1"/>
        <v>France</v>
      </c>
      <c r="AA35" s="135"/>
      <c r="AB35" s="135"/>
      <c r="AC35" s="135"/>
      <c r="AD35" s="176"/>
      <c r="AE35" s="137"/>
    </row>
    <row r="36" spans="1:31" s="134" customFormat="1" ht="15" customHeight="1" x14ac:dyDescent="0.25">
      <c r="A36" s="133">
        <v>41</v>
      </c>
      <c r="B36" s="179"/>
      <c r="C36" s="181">
        <v>27</v>
      </c>
      <c r="D36" s="181" t="s">
        <v>4</v>
      </c>
      <c r="E36" s="184">
        <v>42541.875</v>
      </c>
      <c r="F36" s="185">
        <v>42541.875</v>
      </c>
      <c r="G36" s="186" t="s">
        <v>58</v>
      </c>
      <c r="H36" s="279"/>
      <c r="I36" s="187" t="s">
        <v>20</v>
      </c>
      <c r="J36" s="279"/>
      <c r="K36" s="180" t="s">
        <v>23</v>
      </c>
      <c r="L36" s="181"/>
      <c r="M36" s="181"/>
      <c r="N36" s="181"/>
      <c r="O36" s="181"/>
      <c r="P36" s="181"/>
      <c r="Q36" s="181"/>
      <c r="R36" s="181"/>
      <c r="S36" s="182"/>
      <c r="U36" s="139"/>
      <c r="V36" s="142" t="str">
        <f t="shared" si="0"/>
        <v>Russia</v>
      </c>
      <c r="W36" s="144"/>
      <c r="X36" s="144"/>
      <c r="Y36" s="144"/>
      <c r="Z36" s="135" t="str">
        <f t="shared" si="1"/>
        <v>Wales</v>
      </c>
      <c r="AA36" s="135"/>
      <c r="AB36" s="135"/>
      <c r="AC36" s="135"/>
      <c r="AD36" s="176"/>
      <c r="AE36" s="137"/>
    </row>
    <row r="37" spans="1:31" s="134" customFormat="1" ht="15" customHeight="1" x14ac:dyDescent="0.25">
      <c r="A37" s="133">
        <v>42</v>
      </c>
      <c r="B37" s="179"/>
      <c r="C37" s="181">
        <v>28</v>
      </c>
      <c r="D37" s="181" t="s">
        <v>4</v>
      </c>
      <c r="E37" s="184">
        <v>42541.875</v>
      </c>
      <c r="F37" s="185">
        <v>42541.875</v>
      </c>
      <c r="G37" s="186" t="s">
        <v>59</v>
      </c>
      <c r="H37" s="279"/>
      <c r="I37" s="187" t="s">
        <v>20</v>
      </c>
      <c r="J37" s="279"/>
      <c r="K37" s="180" t="s">
        <v>2</v>
      </c>
      <c r="L37" s="181"/>
      <c r="M37" s="181"/>
      <c r="N37" s="181"/>
      <c r="O37" s="181"/>
      <c r="P37" s="181"/>
      <c r="Q37" s="181"/>
      <c r="R37" s="181"/>
      <c r="S37" s="182"/>
      <c r="U37" s="139"/>
      <c r="V37" s="142" t="str">
        <f t="shared" si="0"/>
        <v>Slovakia</v>
      </c>
      <c r="W37" s="144"/>
      <c r="X37" s="144"/>
      <c r="Y37" s="144"/>
      <c r="Z37" s="135" t="str">
        <f t="shared" si="1"/>
        <v>England</v>
      </c>
      <c r="AA37" s="135"/>
      <c r="AB37" s="135"/>
      <c r="AC37" s="135"/>
      <c r="AD37" s="176"/>
      <c r="AE37" s="137"/>
    </row>
    <row r="38" spans="1:31" s="134" customFormat="1" ht="15" customHeight="1" x14ac:dyDescent="0.25">
      <c r="A38" s="133">
        <v>43</v>
      </c>
      <c r="B38" s="179"/>
      <c r="C38" s="181">
        <v>29</v>
      </c>
      <c r="D38" s="181" t="s">
        <v>5</v>
      </c>
      <c r="E38" s="184">
        <v>42542.75</v>
      </c>
      <c r="F38" s="185">
        <v>42542.75</v>
      </c>
      <c r="G38" s="186" t="s">
        <v>61</v>
      </c>
      <c r="H38" s="279"/>
      <c r="I38" s="187" t="s">
        <v>20</v>
      </c>
      <c r="J38" s="279"/>
      <c r="K38" s="180" t="s">
        <v>62</v>
      </c>
      <c r="L38" s="181"/>
      <c r="M38" s="181"/>
      <c r="N38" s="181"/>
      <c r="O38" s="181"/>
      <c r="P38" s="181"/>
      <c r="Q38" s="181"/>
      <c r="R38" s="181"/>
      <c r="S38" s="182"/>
      <c r="U38" s="139"/>
      <c r="V38" s="142" t="str">
        <f t="shared" si="0"/>
        <v>Ukraine</v>
      </c>
      <c r="W38" s="144"/>
      <c r="X38" s="144"/>
      <c r="Y38" s="144"/>
      <c r="Z38" s="135" t="str">
        <f t="shared" si="1"/>
        <v>Poland</v>
      </c>
      <c r="AA38" s="135"/>
      <c r="AB38" s="135"/>
      <c r="AC38" s="135"/>
      <c r="AD38" s="176"/>
      <c r="AE38" s="137"/>
    </row>
    <row r="39" spans="1:31" s="134" customFormat="1" ht="15" customHeight="1" x14ac:dyDescent="0.25">
      <c r="A39" s="133">
        <v>44</v>
      </c>
      <c r="B39" s="179"/>
      <c r="C39" s="181">
        <v>30</v>
      </c>
      <c r="D39" s="181" t="s">
        <v>5</v>
      </c>
      <c r="E39" s="184">
        <v>42542.75</v>
      </c>
      <c r="F39" s="185">
        <v>42542.75</v>
      </c>
      <c r="G39" s="186" t="s">
        <v>63</v>
      </c>
      <c r="H39" s="279"/>
      <c r="I39" s="187" t="s">
        <v>20</v>
      </c>
      <c r="J39" s="279"/>
      <c r="K39" s="180" t="s">
        <v>60</v>
      </c>
      <c r="L39" s="181"/>
      <c r="M39" s="181"/>
      <c r="N39" s="181"/>
      <c r="O39" s="181"/>
      <c r="P39" s="181"/>
      <c r="Q39" s="181"/>
      <c r="R39" s="181"/>
      <c r="S39" s="182"/>
      <c r="U39" s="139"/>
      <c r="V39" s="142" t="str">
        <f t="shared" si="0"/>
        <v>Northern Ireland</v>
      </c>
      <c r="W39" s="144"/>
      <c r="X39" s="144"/>
      <c r="Y39" s="144"/>
      <c r="Z39" s="135" t="str">
        <f t="shared" si="1"/>
        <v>Germany</v>
      </c>
      <c r="AA39" s="135"/>
      <c r="AB39" s="135"/>
      <c r="AC39" s="135"/>
      <c r="AD39" s="176"/>
      <c r="AE39" s="137"/>
    </row>
    <row r="40" spans="1:31" s="134" customFormat="1" ht="15" customHeight="1" x14ac:dyDescent="0.25">
      <c r="A40" s="133">
        <v>45</v>
      </c>
      <c r="B40" s="179"/>
      <c r="C40" s="181">
        <v>31</v>
      </c>
      <c r="D40" s="181" t="s">
        <v>15</v>
      </c>
      <c r="E40" s="184">
        <v>42542.875</v>
      </c>
      <c r="F40" s="185">
        <v>42542.875</v>
      </c>
      <c r="G40" s="186" t="s">
        <v>65</v>
      </c>
      <c r="H40" s="279"/>
      <c r="I40" s="187" t="s">
        <v>20</v>
      </c>
      <c r="J40" s="279"/>
      <c r="K40" s="180" t="s">
        <v>66</v>
      </c>
      <c r="L40" s="181"/>
      <c r="M40" s="181"/>
      <c r="N40" s="181"/>
      <c r="O40" s="181"/>
      <c r="P40" s="181"/>
      <c r="Q40" s="181"/>
      <c r="R40" s="181"/>
      <c r="S40" s="182"/>
      <c r="U40" s="139"/>
      <c r="V40" s="142" t="str">
        <f t="shared" si="0"/>
        <v>Czech Republic</v>
      </c>
      <c r="W40" s="144"/>
      <c r="X40" s="144"/>
      <c r="Y40" s="144"/>
      <c r="Z40" s="135" t="str">
        <f t="shared" si="1"/>
        <v>Turkey</v>
      </c>
      <c r="AA40" s="135"/>
      <c r="AB40" s="135"/>
      <c r="AC40" s="135"/>
      <c r="AD40" s="176"/>
      <c r="AE40" s="137"/>
    </row>
    <row r="41" spans="1:31" s="134" customFormat="1" ht="15" customHeight="1" x14ac:dyDescent="0.25">
      <c r="A41" s="133">
        <v>46</v>
      </c>
      <c r="B41" s="179"/>
      <c r="C41" s="181">
        <v>32</v>
      </c>
      <c r="D41" s="181" t="s">
        <v>15</v>
      </c>
      <c r="E41" s="184">
        <v>42542.875</v>
      </c>
      <c r="F41" s="185">
        <v>42542.875</v>
      </c>
      <c r="G41" s="186" t="s">
        <v>67</v>
      </c>
      <c r="H41" s="279"/>
      <c r="I41" s="187" t="s">
        <v>20</v>
      </c>
      <c r="J41" s="279"/>
      <c r="K41" s="180" t="s">
        <v>64</v>
      </c>
      <c r="L41" s="181"/>
      <c r="M41" s="181"/>
      <c r="N41" s="181"/>
      <c r="O41" s="181"/>
      <c r="P41" s="181"/>
      <c r="Q41" s="181"/>
      <c r="R41" s="181"/>
      <c r="S41" s="182"/>
      <c r="U41" s="139"/>
      <c r="V41" s="142" t="str">
        <f t="shared" si="0"/>
        <v>Croatia</v>
      </c>
      <c r="W41" s="144"/>
      <c r="X41" s="144"/>
      <c r="Y41" s="144"/>
      <c r="Z41" s="135" t="str">
        <f t="shared" si="1"/>
        <v>Spain</v>
      </c>
      <c r="AA41" s="135"/>
      <c r="AB41" s="135"/>
      <c r="AC41" s="135"/>
      <c r="AD41" s="176"/>
      <c r="AE41" s="137"/>
    </row>
    <row r="42" spans="1:31" s="134" customFormat="1" ht="15" customHeight="1" x14ac:dyDescent="0.25">
      <c r="A42" s="133">
        <v>47</v>
      </c>
      <c r="B42" s="179"/>
      <c r="C42" s="181">
        <v>33</v>
      </c>
      <c r="D42" s="181" t="s">
        <v>112</v>
      </c>
      <c r="E42" s="184">
        <v>42543.75</v>
      </c>
      <c r="F42" s="185">
        <v>42543.75</v>
      </c>
      <c r="G42" s="186" t="s">
        <v>72</v>
      </c>
      <c r="H42" s="279"/>
      <c r="I42" s="187" t="s">
        <v>20</v>
      </c>
      <c r="J42" s="279"/>
      <c r="K42" s="180" t="s">
        <v>73</v>
      </c>
      <c r="L42" s="181"/>
      <c r="M42" s="181"/>
      <c r="N42" s="181"/>
      <c r="O42" s="181"/>
      <c r="P42" s="181"/>
      <c r="Q42" s="181"/>
      <c r="R42" s="181"/>
      <c r="S42" s="182"/>
      <c r="U42" s="139"/>
      <c r="V42" s="142" t="str">
        <f t="shared" si="0"/>
        <v>Iceland</v>
      </c>
      <c r="W42" s="144"/>
      <c r="X42" s="144"/>
      <c r="Y42" s="144"/>
      <c r="Z42" s="135" t="str">
        <f t="shared" si="1"/>
        <v>Austria</v>
      </c>
      <c r="AA42" s="135"/>
      <c r="AB42" s="135"/>
      <c r="AC42" s="135"/>
      <c r="AD42" s="176"/>
      <c r="AE42" s="137"/>
    </row>
    <row r="43" spans="1:31" s="134" customFormat="1" ht="15" customHeight="1" x14ac:dyDescent="0.25">
      <c r="A43" s="133">
        <v>48</v>
      </c>
      <c r="B43" s="179"/>
      <c r="C43" s="181">
        <v>34</v>
      </c>
      <c r="D43" s="181" t="s">
        <v>112</v>
      </c>
      <c r="E43" s="184">
        <v>42543.75</v>
      </c>
      <c r="F43" s="185">
        <v>42543.75</v>
      </c>
      <c r="G43" s="186" t="s">
        <v>74</v>
      </c>
      <c r="H43" s="279"/>
      <c r="I43" s="187" t="s">
        <v>20</v>
      </c>
      <c r="J43" s="279"/>
      <c r="K43" s="180" t="s">
        <v>71</v>
      </c>
      <c r="L43" s="181"/>
      <c r="M43" s="181"/>
      <c r="N43" s="181"/>
      <c r="O43" s="181"/>
      <c r="P43" s="181"/>
      <c r="Q43" s="181"/>
      <c r="R43" s="181"/>
      <c r="S43" s="182"/>
      <c r="U43" s="139"/>
      <c r="V43" s="142" t="str">
        <f t="shared" si="0"/>
        <v>Hungary</v>
      </c>
      <c r="W43" s="144"/>
      <c r="X43" s="144"/>
      <c r="Y43" s="144"/>
      <c r="Z43" s="135" t="str">
        <f t="shared" si="1"/>
        <v>Portugal</v>
      </c>
      <c r="AA43" s="135"/>
      <c r="AB43" s="135"/>
      <c r="AC43" s="135"/>
      <c r="AD43" s="176"/>
      <c r="AE43" s="137"/>
    </row>
    <row r="44" spans="1:31" s="134" customFormat="1" ht="15" customHeight="1" x14ac:dyDescent="0.25">
      <c r="A44" s="133">
        <v>49</v>
      </c>
      <c r="B44" s="179"/>
      <c r="C44" s="181">
        <v>35</v>
      </c>
      <c r="D44" s="181" t="s">
        <v>111</v>
      </c>
      <c r="E44" s="184">
        <v>42543.875</v>
      </c>
      <c r="F44" s="185">
        <v>42543.875</v>
      </c>
      <c r="G44" s="186" t="s">
        <v>12</v>
      </c>
      <c r="H44" s="279"/>
      <c r="I44" s="187" t="s">
        <v>20</v>
      </c>
      <c r="J44" s="279"/>
      <c r="K44" s="180" t="s">
        <v>69</v>
      </c>
      <c r="L44" s="181"/>
      <c r="M44" s="181"/>
      <c r="N44" s="181"/>
      <c r="O44" s="181"/>
      <c r="P44" s="181"/>
      <c r="Q44" s="181"/>
      <c r="R44" s="181"/>
      <c r="S44" s="182"/>
      <c r="U44" s="139"/>
      <c r="V44" s="142" t="str">
        <f t="shared" si="0"/>
        <v>Italy</v>
      </c>
      <c r="W44" s="144"/>
      <c r="X44" s="144"/>
      <c r="Y44" s="144"/>
      <c r="Z44" s="135" t="str">
        <f t="shared" si="1"/>
        <v>Republic of Ireland</v>
      </c>
      <c r="AA44" s="135"/>
      <c r="AB44" s="135"/>
      <c r="AC44" s="135"/>
      <c r="AD44" s="176"/>
      <c r="AE44" s="137"/>
    </row>
    <row r="45" spans="1:31" s="134" customFormat="1" ht="15" customHeight="1" x14ac:dyDescent="0.25">
      <c r="A45" s="133">
        <v>50</v>
      </c>
      <c r="B45" s="179"/>
      <c r="C45" s="181">
        <v>36</v>
      </c>
      <c r="D45" s="181" t="s">
        <v>111</v>
      </c>
      <c r="E45" s="184">
        <v>42543.875</v>
      </c>
      <c r="F45" s="185">
        <v>42543.875</v>
      </c>
      <c r="G45" s="186" t="s">
        <v>70</v>
      </c>
      <c r="H45" s="279"/>
      <c r="I45" s="187" t="s">
        <v>20</v>
      </c>
      <c r="J45" s="279"/>
      <c r="K45" s="180" t="s">
        <v>68</v>
      </c>
      <c r="L45" s="181"/>
      <c r="M45" s="181"/>
      <c r="N45" s="181"/>
      <c r="O45" s="181"/>
      <c r="P45" s="181"/>
      <c r="Q45" s="181"/>
      <c r="R45" s="181"/>
      <c r="S45" s="182"/>
      <c r="U45" s="139"/>
      <c r="V45" s="142" t="str">
        <f t="shared" si="0"/>
        <v>Sweden</v>
      </c>
      <c r="W45" s="144"/>
      <c r="X45" s="144"/>
      <c r="Y45" s="144"/>
      <c r="Z45" s="135" t="str">
        <f t="shared" si="1"/>
        <v>Belgium</v>
      </c>
      <c r="AA45" s="135"/>
      <c r="AB45" s="135"/>
      <c r="AC45" s="135"/>
      <c r="AD45" s="176"/>
      <c r="AE45" s="137"/>
    </row>
    <row r="46" spans="1:31" s="134" customFormat="1" ht="15" customHeight="1" thickBot="1" x14ac:dyDescent="0.3">
      <c r="A46" s="133"/>
      <c r="B46" s="179"/>
      <c r="C46" s="181"/>
      <c r="D46" s="181"/>
      <c r="E46" s="184"/>
      <c r="F46" s="185"/>
      <c r="G46" s="186"/>
      <c r="H46" s="181"/>
      <c r="I46" s="181"/>
      <c r="J46" s="181"/>
      <c r="K46" s="180"/>
      <c r="L46" s="177"/>
      <c r="M46" s="177"/>
      <c r="N46" s="177"/>
      <c r="O46" s="177"/>
      <c r="P46" s="177"/>
      <c r="Q46" s="177"/>
      <c r="R46" s="177"/>
      <c r="S46" s="182"/>
      <c r="U46" s="139"/>
      <c r="V46" s="140"/>
      <c r="W46" s="144"/>
      <c r="X46" s="144"/>
      <c r="Y46" s="144"/>
      <c r="Z46" s="140"/>
      <c r="AA46" s="140"/>
      <c r="AB46" s="140"/>
      <c r="AC46" s="140"/>
      <c r="AD46" s="146"/>
      <c r="AE46" s="137"/>
    </row>
    <row r="47" spans="1:31" s="134" customFormat="1" ht="15" customHeight="1" thickBot="1" x14ac:dyDescent="0.3">
      <c r="A47" s="133"/>
      <c r="B47" s="291" t="s">
        <v>178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3"/>
    </row>
    <row r="48" spans="1:31" s="134" customFormat="1" ht="30.6" customHeight="1" thickBot="1" x14ac:dyDescent="0.3">
      <c r="A48" s="133"/>
      <c r="B48" s="272"/>
      <c r="C48" s="273"/>
      <c r="D48" s="273"/>
      <c r="E48" s="273"/>
      <c r="F48" s="273"/>
      <c r="G48" s="273"/>
      <c r="H48" s="294" t="s">
        <v>179</v>
      </c>
      <c r="I48" s="295"/>
      <c r="J48" s="296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4"/>
      <c r="V48" s="274"/>
      <c r="W48" s="297" t="s">
        <v>177</v>
      </c>
      <c r="X48" s="298"/>
      <c r="Y48" s="299"/>
      <c r="Z48" s="274"/>
      <c r="AA48" s="274"/>
      <c r="AB48" s="274"/>
      <c r="AC48" s="274"/>
      <c r="AD48" s="275"/>
      <c r="AE48" s="276"/>
    </row>
    <row r="49" spans="1:31" s="134" customFormat="1" ht="15" customHeight="1" x14ac:dyDescent="0.25">
      <c r="A49" s="133"/>
      <c r="B49" s="179"/>
      <c r="C49" s="188" t="s">
        <v>161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82"/>
      <c r="U49" s="139"/>
      <c r="V49" s="138" t="s">
        <v>161</v>
      </c>
      <c r="W49" s="143"/>
      <c r="X49" s="143"/>
      <c r="Y49" s="143"/>
      <c r="Z49" s="135"/>
      <c r="AA49" s="135"/>
      <c r="AB49" s="135"/>
      <c r="AC49" s="135"/>
      <c r="AE49" s="137"/>
    </row>
    <row r="50" spans="1:31" s="134" customFormat="1" ht="15" customHeight="1" x14ac:dyDescent="0.25">
      <c r="A50" s="133"/>
      <c r="B50" s="179"/>
      <c r="C50" s="157"/>
      <c r="D50" s="301" t="s">
        <v>81</v>
      </c>
      <c r="E50" s="303"/>
      <c r="F50" s="303"/>
      <c r="G50" s="301" t="s">
        <v>49</v>
      </c>
      <c r="H50" s="303"/>
      <c r="I50" s="305" t="s">
        <v>160</v>
      </c>
      <c r="J50" s="305"/>
      <c r="K50" s="305"/>
      <c r="L50" s="177"/>
      <c r="M50" s="177"/>
      <c r="N50" s="177"/>
      <c r="O50" s="177"/>
      <c r="P50" s="177"/>
      <c r="Q50" s="177"/>
      <c r="R50" s="177"/>
      <c r="S50" s="182"/>
      <c r="U50" s="163" t="e">
        <f>SUM(#REF!)</f>
        <v>#REF!</v>
      </c>
      <c r="V50" s="301" t="s">
        <v>81</v>
      </c>
      <c r="W50" s="302"/>
      <c r="X50" s="301" t="s">
        <v>49</v>
      </c>
      <c r="Y50" s="303"/>
      <c r="Z50" s="303"/>
      <c r="AA50" s="300" t="s">
        <v>160</v>
      </c>
      <c r="AB50" s="300"/>
      <c r="AC50" s="300"/>
      <c r="AD50" s="300"/>
      <c r="AE50" s="137"/>
    </row>
    <row r="51" spans="1:31" s="134" customFormat="1" ht="15" customHeight="1" x14ac:dyDescent="0.25">
      <c r="A51" s="133"/>
      <c r="B51" s="179"/>
      <c r="C51" s="190" t="s">
        <v>17</v>
      </c>
      <c r="D51" s="324" t="str">
        <f>Tournament!AD12</f>
        <v>France</v>
      </c>
      <c r="E51" s="324"/>
      <c r="F51" s="324"/>
      <c r="G51" s="324" t="str">
        <f>Tournament!AD13</f>
        <v>Switzerland</v>
      </c>
      <c r="H51" s="324"/>
      <c r="I51" s="324" t="str">
        <f>IF(ISNA(MATCH(Tournament!AD14,Qual3,0)),"",Tournament!AD14)</f>
        <v>Romania</v>
      </c>
      <c r="J51" s="324"/>
      <c r="K51" s="324"/>
      <c r="L51" s="177"/>
      <c r="M51" s="177"/>
      <c r="N51" s="177"/>
      <c r="O51" s="177"/>
      <c r="P51" s="177"/>
      <c r="Q51" s="177"/>
      <c r="R51" s="177"/>
      <c r="S51" s="182"/>
      <c r="U51" s="147">
        <v>0</v>
      </c>
      <c r="V51" s="280" t="str">
        <f ca="1">VLOOKUP(1,OFFSET('Dummy Table'!$DY$4:$DZ$7,0,U51),2,FALSE)</f>
        <v>France</v>
      </c>
      <c r="W51" s="280"/>
      <c r="X51" s="280" t="str">
        <f ca="1">VLOOKUP(2,OFFSET('Dummy Table'!$DY$4:$DZ$7,0,U51),2,FALSE)</f>
        <v>Switzerland</v>
      </c>
      <c r="Y51" s="280"/>
      <c r="Z51" s="280"/>
      <c r="AA51" s="281" t="str">
        <f ca="1">IFERROR(IF(MATCH(VLOOKUP(3,OFFSET('Dummy Table'!$DY$4:$DZ$7,0,U51),2,FALSE),OFFSET('Dummy Table'!$IU$13:$IU$16,0,U51),0),VLOOKUP(3,OFFSET('Dummy Table'!$DY$4:$DZ$7,0,U51),2,FALSE),""),"")</f>
        <v>Romania</v>
      </c>
      <c r="AB51" s="281"/>
      <c r="AC51" s="281"/>
      <c r="AD51" s="281"/>
      <c r="AE51" s="137"/>
    </row>
    <row r="52" spans="1:31" s="134" customFormat="1" ht="15" customHeight="1" x14ac:dyDescent="0.25">
      <c r="A52" s="133"/>
      <c r="B52" s="179"/>
      <c r="C52" s="190" t="s">
        <v>4</v>
      </c>
      <c r="D52" s="324" t="str">
        <f>Tournament!AD17</f>
        <v>England</v>
      </c>
      <c r="E52" s="324"/>
      <c r="F52" s="324"/>
      <c r="G52" s="324" t="str">
        <f>Tournament!AD18</f>
        <v>Russia</v>
      </c>
      <c r="H52" s="324"/>
      <c r="I52" s="324" t="str">
        <f>IF(ISNA(MATCH(Tournament!AD19,Qual3,0)),"",Tournament!AD19)</f>
        <v/>
      </c>
      <c r="J52" s="324"/>
      <c r="K52" s="324"/>
      <c r="L52" s="177"/>
      <c r="M52" s="177"/>
      <c r="N52" s="177"/>
      <c r="O52" s="177"/>
      <c r="P52" s="177"/>
      <c r="Q52" s="177"/>
      <c r="R52" s="177"/>
      <c r="S52" s="182"/>
      <c r="U52" s="147">
        <f>SUM(AD61:AD75)</f>
        <v>0</v>
      </c>
      <c r="V52" s="280" t="str">
        <f ca="1">VLOOKUP(1,OFFSET('Dummy Table'!$DY$11:$DZ$14,0,U51),2,FALSE)</f>
        <v>England</v>
      </c>
      <c r="W52" s="280"/>
      <c r="X52" s="280" t="str">
        <f ca="1">VLOOKUP(2,OFFSET('Dummy Table'!$DY$11:$DZ$14,0,U51),2,FALSE)</f>
        <v>Russia</v>
      </c>
      <c r="Y52" s="280"/>
      <c r="Z52" s="280"/>
      <c r="AA52" s="281" t="str">
        <f ca="1">IFERROR(IF(MATCH(VLOOKUP(3,OFFSET('Dummy Table'!$DY$11:$DZ$14,0,U51),2,FALSE),OFFSET('Dummy Table'!$IU$13:$IU$16,0,U51),0),VLOOKUP(3,OFFSET('Dummy Table'!$DY$11:$DZ$14,0,U51),2,FALSE),""),"")</f>
        <v/>
      </c>
      <c r="AB52" s="281"/>
      <c r="AC52" s="281"/>
      <c r="AD52" s="281"/>
      <c r="AE52" s="137"/>
    </row>
    <row r="53" spans="1:31" s="134" customFormat="1" ht="15" customHeight="1" x14ac:dyDescent="0.25">
      <c r="A53" s="133"/>
      <c r="B53" s="179"/>
      <c r="C53" s="190" t="s">
        <v>5</v>
      </c>
      <c r="D53" s="324" t="str">
        <f>Tournament!AD22</f>
        <v>Germany</v>
      </c>
      <c r="E53" s="324"/>
      <c r="F53" s="324"/>
      <c r="G53" s="324" t="str">
        <f>Tournament!AD23</f>
        <v>Ukraine</v>
      </c>
      <c r="H53" s="324"/>
      <c r="I53" s="324" t="str">
        <f>IF(ISNA(MATCH(Tournament!AD24,Qual3,0)),"",Tournament!AD24)</f>
        <v>Poland</v>
      </c>
      <c r="J53" s="324"/>
      <c r="K53" s="324"/>
      <c r="L53" s="177"/>
      <c r="M53" s="177"/>
      <c r="N53" s="177"/>
      <c r="O53" s="177"/>
      <c r="P53" s="177"/>
      <c r="Q53" s="177"/>
      <c r="R53" s="177"/>
      <c r="S53" s="182"/>
      <c r="U53" s="147" t="e">
        <f>SUM(#REF!)</f>
        <v>#REF!</v>
      </c>
      <c r="V53" s="280" t="str">
        <f ca="1">VLOOKUP(1,OFFSET('Dummy Table'!$DY$18:$DZ$21,0,U51),2,FALSE)</f>
        <v>Germany</v>
      </c>
      <c r="W53" s="280"/>
      <c r="X53" s="280" t="str">
        <f ca="1">VLOOKUP(2,OFFSET('Dummy Table'!$DY$18:$DZ$21,0,U51),2,FALSE)</f>
        <v>Ukraine</v>
      </c>
      <c r="Y53" s="280"/>
      <c r="Z53" s="280"/>
      <c r="AA53" s="281" t="str">
        <f ca="1">IFERROR(IF(MATCH(VLOOKUP(3,OFFSET('Dummy Table'!$DY$18:$DZ$21,0,U51),2,FALSE),OFFSET('Dummy Table'!$IU$13:$IU$16,0,U51),0),VLOOKUP(3,OFFSET('Dummy Table'!$DY$18:$DZ$21,0,U51),2,FALSE),""),"")</f>
        <v>Poland</v>
      </c>
      <c r="AB53" s="281"/>
      <c r="AC53" s="281"/>
      <c r="AD53" s="281"/>
      <c r="AE53" s="137"/>
    </row>
    <row r="54" spans="1:31" s="134" customFormat="1" ht="15" customHeight="1" x14ac:dyDescent="0.25">
      <c r="A54" s="133"/>
      <c r="B54" s="179"/>
      <c r="C54" s="190" t="s">
        <v>15</v>
      </c>
      <c r="D54" s="324" t="str">
        <f>Tournament!AD27</f>
        <v>Spain</v>
      </c>
      <c r="E54" s="324"/>
      <c r="F54" s="324"/>
      <c r="G54" s="324" t="str">
        <f>Tournament!AD28</f>
        <v>Croatia</v>
      </c>
      <c r="H54" s="324"/>
      <c r="I54" s="324" t="str">
        <f>IF(ISNA(MATCH(Tournament!AD29,Qual3,0)),"",Tournament!AD29)</f>
        <v>Czech Republic</v>
      </c>
      <c r="J54" s="324"/>
      <c r="K54" s="324"/>
      <c r="L54" s="177"/>
      <c r="M54" s="177"/>
      <c r="N54" s="177"/>
      <c r="O54" s="177"/>
      <c r="P54" s="177"/>
      <c r="Q54" s="177"/>
      <c r="R54" s="177"/>
      <c r="S54" s="182"/>
      <c r="U54" s="147"/>
      <c r="V54" s="280" t="str">
        <f ca="1">VLOOKUP(1,OFFSET('Dummy Table'!$DY$25:$DZ$28,0,U51),2,FALSE)</f>
        <v>Spain</v>
      </c>
      <c r="W54" s="280"/>
      <c r="X54" s="280" t="str">
        <f ca="1">VLOOKUP(2,OFFSET('Dummy Table'!$DY$25:$DZ$28,0,U51),2,FALSE)</f>
        <v>Croatia</v>
      </c>
      <c r="Y54" s="280"/>
      <c r="Z54" s="280"/>
      <c r="AA54" s="281" t="str">
        <f ca="1">IFERROR(IF(MATCH(VLOOKUP(3,OFFSET('Dummy Table'!$DY$25:$DZ$28,0,U51),2,FALSE),OFFSET('Dummy Table'!$IU$13:$IU$16,0,U51),0),VLOOKUP(3,OFFSET('Dummy Table'!$DY$25:$DZ$28,0,U51),2,FALSE),""),"")</f>
        <v>Czech Republic</v>
      </c>
      <c r="AB54" s="281"/>
      <c r="AC54" s="281"/>
      <c r="AD54" s="281"/>
      <c r="AE54" s="137"/>
    </row>
    <row r="55" spans="1:31" s="134" customFormat="1" ht="15" customHeight="1" x14ac:dyDescent="0.25">
      <c r="A55" s="133"/>
      <c r="B55" s="179"/>
      <c r="C55" s="190" t="s">
        <v>111</v>
      </c>
      <c r="D55" s="324" t="str">
        <f>Tournament!AD32</f>
        <v>Belgium</v>
      </c>
      <c r="E55" s="324"/>
      <c r="F55" s="324"/>
      <c r="G55" s="324" t="str">
        <f>Tournament!AD33</f>
        <v>Italy</v>
      </c>
      <c r="H55" s="324"/>
      <c r="I55" s="324" t="str">
        <f>IF(ISNA(MATCH(Tournament!AD34,Qual3,0)),"",Tournament!AD34)</f>
        <v>Sweden</v>
      </c>
      <c r="J55" s="324"/>
      <c r="K55" s="324"/>
      <c r="L55" s="177"/>
      <c r="M55" s="177"/>
      <c r="N55" s="177"/>
      <c r="O55" s="177"/>
      <c r="P55" s="177"/>
      <c r="Q55" s="177"/>
      <c r="R55" s="177"/>
      <c r="S55" s="182"/>
      <c r="U55" s="147"/>
      <c r="V55" s="280" t="str">
        <f ca="1">VLOOKUP(1,OFFSET('Dummy Table'!$DY$31:$DZ$34,0,U51),2,FALSE)</f>
        <v>Belgium</v>
      </c>
      <c r="W55" s="280"/>
      <c r="X55" s="280" t="str">
        <f ca="1">VLOOKUP(2,OFFSET('Dummy Table'!$DY$31:$DZ$34,0,U51),2,FALSE)</f>
        <v>Italy</v>
      </c>
      <c r="Y55" s="280"/>
      <c r="Z55" s="280"/>
      <c r="AA55" s="281" t="str">
        <f ca="1">IFERROR(IF(MATCH(VLOOKUP(3,OFFSET('Dummy Table'!$DY$31:$DZ$34,0,U51),2,FALSE),OFFSET('Dummy Table'!$IU$13:$IU$16,0,U51),0),VLOOKUP(3,OFFSET('Dummy Table'!$DY$31:$DZ$34,0,U51),2,FALSE),""),"")</f>
        <v>Sweden</v>
      </c>
      <c r="AB55" s="281"/>
      <c r="AC55" s="281"/>
      <c r="AD55" s="281"/>
      <c r="AE55" s="137"/>
    </row>
    <row r="56" spans="1:31" s="134" customFormat="1" ht="15" customHeight="1" x14ac:dyDescent="0.25">
      <c r="A56" s="133"/>
      <c r="B56" s="179"/>
      <c r="C56" s="190" t="s">
        <v>112</v>
      </c>
      <c r="D56" s="324" t="str">
        <f>Tournament!AD37</f>
        <v>Portugal</v>
      </c>
      <c r="E56" s="324"/>
      <c r="F56" s="324"/>
      <c r="G56" s="324" t="str">
        <f>Tournament!AD38</f>
        <v>Austria</v>
      </c>
      <c r="H56" s="324"/>
      <c r="I56" s="324" t="str">
        <f>IF(ISNA(MATCH(Tournament!AD39,Qual3,0)),"",Tournament!AD39)</f>
        <v/>
      </c>
      <c r="J56" s="324"/>
      <c r="K56" s="324"/>
      <c r="L56" s="177"/>
      <c r="M56" s="177"/>
      <c r="N56" s="177"/>
      <c r="O56" s="177"/>
      <c r="P56" s="177"/>
      <c r="Q56" s="177"/>
      <c r="R56" s="177"/>
      <c r="S56" s="182"/>
      <c r="U56" s="147"/>
      <c r="V56" s="280" t="str">
        <f ca="1">VLOOKUP(1,OFFSET('Dummy Table'!$DY$37:$DZ$40,0,U51),2,FALSE)</f>
        <v>Portugal</v>
      </c>
      <c r="W56" s="280"/>
      <c r="X56" s="280" t="str">
        <f ca="1">VLOOKUP(2,OFFSET('Dummy Table'!$DY$37:$DZ$40,0,U51),2,FALSE)</f>
        <v>Austria</v>
      </c>
      <c r="Y56" s="280"/>
      <c r="Z56" s="280"/>
      <c r="AA56" s="281" t="str">
        <f ca="1">IFERROR(IF(MATCH(VLOOKUP(3,OFFSET('Dummy Table'!$DY$37:$DZ$40,0,U51),2,FALSE),OFFSET('Dummy Table'!$IU$13:$IU$16,0,U51),0),VLOOKUP(3,OFFSET('Dummy Table'!$DY$37:$DZ$40,0,U51),2,FALSE),""),"")</f>
        <v/>
      </c>
      <c r="AB56" s="281"/>
      <c r="AC56" s="281"/>
      <c r="AD56" s="281"/>
      <c r="AE56" s="137"/>
    </row>
    <row r="57" spans="1:31" s="134" customFormat="1" ht="15" customHeight="1" thickBot="1" x14ac:dyDescent="0.3">
      <c r="A57" s="133"/>
      <c r="B57" s="179"/>
      <c r="C57" s="189">
        <f>SUM(Tournament!AH12:AH40)</f>
        <v>0</v>
      </c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82"/>
      <c r="U57" s="147"/>
      <c r="V57" s="309" t="s">
        <v>164</v>
      </c>
      <c r="W57" s="309"/>
      <c r="X57" s="309"/>
      <c r="Y57" s="309"/>
      <c r="Z57" s="309"/>
      <c r="AA57" s="316">
        <f ca="1">IF($C$57=72,OFFSET('Dummy Table'!$IV$34,0,U51),0)</f>
        <v>0</v>
      </c>
      <c r="AB57" s="317"/>
      <c r="AC57" s="317"/>
      <c r="AD57" s="318"/>
      <c r="AE57" s="137"/>
    </row>
    <row r="58" spans="1:31" s="134" customFormat="1" ht="15" customHeight="1" thickBot="1" x14ac:dyDescent="0.3">
      <c r="A58" s="133"/>
      <c r="B58" s="179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82"/>
      <c r="U58" s="147" t="str">
        <f ca="1">V51</f>
        <v>France</v>
      </c>
      <c r="V58" s="319" t="s">
        <v>166</v>
      </c>
      <c r="W58" s="319"/>
      <c r="X58" s="319"/>
      <c r="Y58" s="319"/>
      <c r="Z58" s="320"/>
      <c r="AA58" s="321"/>
      <c r="AB58" s="322"/>
      <c r="AC58" s="322"/>
      <c r="AD58" s="323"/>
      <c r="AE58" s="137"/>
    </row>
    <row r="59" spans="1:31" s="134" customFormat="1" ht="15" customHeight="1" x14ac:dyDescent="0.25">
      <c r="A59" s="133"/>
      <c r="B59" s="179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82"/>
      <c r="U59" s="147" t="str">
        <f t="shared" ref="U59:U63" ca="1" si="2">V52</f>
        <v>England</v>
      </c>
      <c r="V59" s="140"/>
      <c r="W59" s="144"/>
      <c r="X59" s="144"/>
      <c r="Y59" s="144"/>
      <c r="Z59" s="140"/>
      <c r="AA59" s="140"/>
      <c r="AB59" s="140"/>
      <c r="AC59" s="140"/>
      <c r="AD59" s="141"/>
      <c r="AE59" s="137"/>
    </row>
    <row r="60" spans="1:31" s="134" customFormat="1" ht="15" customHeight="1" x14ac:dyDescent="0.25">
      <c r="A60" s="133"/>
      <c r="B60" s="179"/>
      <c r="C60" s="181"/>
      <c r="D60" s="178"/>
      <c r="E60" s="177"/>
      <c r="F60" s="177"/>
      <c r="G60" s="177"/>
      <c r="H60" s="305" t="s">
        <v>7</v>
      </c>
      <c r="I60" s="305"/>
      <c r="J60" s="305"/>
      <c r="K60" s="177"/>
      <c r="L60" s="300" t="s">
        <v>162</v>
      </c>
      <c r="M60" s="300"/>
      <c r="N60" s="300"/>
      <c r="O60" s="189"/>
      <c r="P60" s="189"/>
      <c r="Q60" s="189"/>
      <c r="R60" s="189"/>
      <c r="S60" s="210"/>
      <c r="U60" s="147" t="str">
        <f t="shared" ca="1" si="2"/>
        <v>Germany</v>
      </c>
      <c r="V60" s="167"/>
      <c r="W60" s="168"/>
      <c r="X60" s="168"/>
      <c r="Y60" s="168"/>
      <c r="Z60" s="152"/>
      <c r="AA60" s="300" t="s">
        <v>162</v>
      </c>
      <c r="AB60" s="300"/>
      <c r="AC60" s="300"/>
      <c r="AE60" s="137"/>
    </row>
    <row r="61" spans="1:31" s="134" customFormat="1" ht="15" customHeight="1" x14ac:dyDescent="0.25">
      <c r="A61" s="133"/>
      <c r="B61" s="179"/>
      <c r="C61" s="191">
        <v>37</v>
      </c>
      <c r="D61" s="191" t="s">
        <v>159</v>
      </c>
      <c r="E61" s="192">
        <v>42546.625</v>
      </c>
      <c r="F61" s="193">
        <v>42546.625</v>
      </c>
      <c r="G61" s="194" t="str">
        <f>Tournament!H54</f>
        <v>Group A Runner Up</v>
      </c>
      <c r="H61" s="279"/>
      <c r="I61" s="191" t="s">
        <v>20</v>
      </c>
      <c r="J61" s="279"/>
      <c r="K61" s="208" t="str">
        <f>Tournament!H55</f>
        <v>Group C Runner Up</v>
      </c>
      <c r="L61" s="279"/>
      <c r="M61" s="181"/>
      <c r="N61" s="279"/>
      <c r="O61" s="209"/>
      <c r="P61" s="209"/>
      <c r="Q61" s="209"/>
      <c r="R61" s="189"/>
      <c r="S61" s="210"/>
      <c r="U61" s="147" t="str">
        <f t="shared" ca="1" si="2"/>
        <v>Spain</v>
      </c>
      <c r="V61" s="158" t="str">
        <f>IF(KOGameRule=0,X51,$G$61)</f>
        <v>Group A Runner Up</v>
      </c>
      <c r="W61" s="144"/>
      <c r="X61" s="144"/>
      <c r="Y61" s="144"/>
      <c r="Z61" s="145" t="str">
        <f>IF(KOGameRule=0,X53,$K$61)</f>
        <v>Group C Runner Up</v>
      </c>
      <c r="AA61" s="144"/>
      <c r="AB61" s="144"/>
      <c r="AC61" s="144"/>
      <c r="AD61" s="175"/>
      <c r="AE61" s="137"/>
    </row>
    <row r="62" spans="1:31" s="134" customFormat="1" ht="15" customHeight="1" x14ac:dyDescent="0.25">
      <c r="A62" s="133"/>
      <c r="B62" s="179"/>
      <c r="C62" s="181">
        <v>38</v>
      </c>
      <c r="D62" s="178" t="s">
        <v>159</v>
      </c>
      <c r="E62" s="195">
        <v>42546.75</v>
      </c>
      <c r="F62" s="196">
        <v>42546.75</v>
      </c>
      <c r="G62" s="197" t="str">
        <f>Tournament!H66</f>
        <v>Group B Winner</v>
      </c>
      <c r="H62" s="279"/>
      <c r="I62" s="181" t="s">
        <v>20</v>
      </c>
      <c r="J62" s="279"/>
      <c r="K62" s="177" t="str">
        <f>Tournament!H67</f>
        <v>Group A/C/D 3rd Place</v>
      </c>
      <c r="L62" s="279"/>
      <c r="M62" s="178"/>
      <c r="N62" s="279"/>
      <c r="O62" s="209"/>
      <c r="P62" s="209"/>
      <c r="Q62" s="209"/>
      <c r="R62" s="189"/>
      <c r="S62" s="210"/>
      <c r="U62" s="147" t="str">
        <f t="shared" ca="1" si="2"/>
        <v>Belgium</v>
      </c>
      <c r="V62" s="158" t="str">
        <f>IF(KOGameRule=0,V52,$G$62)</f>
        <v>Group B Winner</v>
      </c>
      <c r="W62" s="144"/>
      <c r="X62" s="144"/>
      <c r="Y62" s="144"/>
      <c r="Z62" s="145" t="str">
        <f ca="1">IF(KOGameRule=0,OFFSET('Dummy Table'!$IU$19,0,U51),$K$62)</f>
        <v>Group A/C/D 3rd Place</v>
      </c>
      <c r="AA62" s="144"/>
      <c r="AB62" s="144"/>
      <c r="AC62" s="144"/>
      <c r="AD62" s="175"/>
      <c r="AE62" s="137"/>
    </row>
    <row r="63" spans="1:31" s="134" customFormat="1" ht="15" customHeight="1" x14ac:dyDescent="0.25">
      <c r="A63" s="133"/>
      <c r="B63" s="179"/>
      <c r="C63" s="181">
        <v>39</v>
      </c>
      <c r="D63" s="178" t="s">
        <v>159</v>
      </c>
      <c r="E63" s="195">
        <v>42546.875</v>
      </c>
      <c r="F63" s="196">
        <v>42546.875</v>
      </c>
      <c r="G63" s="197" t="str">
        <f>Tournament!H60</f>
        <v>Group D Winner</v>
      </c>
      <c r="H63" s="279"/>
      <c r="I63" s="181" t="s">
        <v>20</v>
      </c>
      <c r="J63" s="279"/>
      <c r="K63" s="177" t="str">
        <f>Tournament!H61</f>
        <v>Group B/E/F 3rd Place</v>
      </c>
      <c r="L63" s="279"/>
      <c r="M63" s="178"/>
      <c r="N63" s="279"/>
      <c r="O63" s="209"/>
      <c r="P63" s="209"/>
      <c r="Q63" s="209"/>
      <c r="R63" s="189"/>
      <c r="S63" s="210"/>
      <c r="U63" s="147" t="str">
        <f t="shared" ca="1" si="2"/>
        <v>Portugal</v>
      </c>
      <c r="V63" s="158" t="str">
        <f>IF(KOGameRule=0,V54,$G$63)</f>
        <v>Group D Winner</v>
      </c>
      <c r="W63" s="144"/>
      <c r="X63" s="144"/>
      <c r="Y63" s="144"/>
      <c r="Z63" s="145" t="str">
        <f ca="1">IF(KOGameRule=0,OFFSET('Dummy Table'!$IU$21,0,U51),$K$63)</f>
        <v>Group B/E/F 3rd Place</v>
      </c>
      <c r="AA63" s="144"/>
      <c r="AB63" s="144"/>
      <c r="AC63" s="144"/>
      <c r="AD63" s="175"/>
      <c r="AE63" s="137"/>
    </row>
    <row r="64" spans="1:31" s="134" customFormat="1" ht="15" customHeight="1" x14ac:dyDescent="0.25">
      <c r="A64" s="133"/>
      <c r="B64" s="179"/>
      <c r="C64" s="181">
        <v>40</v>
      </c>
      <c r="D64" s="178" t="s">
        <v>159</v>
      </c>
      <c r="E64" s="195">
        <v>42547.625</v>
      </c>
      <c r="F64" s="196">
        <v>42547.625</v>
      </c>
      <c r="G64" s="197" t="str">
        <f>Tournament!H90</f>
        <v>Group A Winner</v>
      </c>
      <c r="H64" s="279"/>
      <c r="I64" s="181" t="s">
        <v>20</v>
      </c>
      <c r="J64" s="279"/>
      <c r="K64" s="177" t="str">
        <f>Tournament!H91</f>
        <v>Group C/D/E 3rd Place</v>
      </c>
      <c r="L64" s="279"/>
      <c r="M64" s="178"/>
      <c r="N64" s="279"/>
      <c r="O64" s="209"/>
      <c r="P64" s="209"/>
      <c r="Q64" s="209"/>
      <c r="R64" s="189"/>
      <c r="S64" s="210"/>
      <c r="U64" s="147" t="str">
        <f ca="1">X51</f>
        <v>Switzerland</v>
      </c>
      <c r="V64" s="158" t="str">
        <f>IF(KOGameRule=0,V51,$G$64)</f>
        <v>Group A Winner</v>
      </c>
      <c r="W64" s="144"/>
      <c r="X64" s="144"/>
      <c r="Y64" s="144"/>
      <c r="Z64" s="145" t="str">
        <f ca="1">IF(KOGameRule=0,OFFSET('Dummy Table'!$IU$18,0,U51),$K$64)</f>
        <v>Group C/D/E 3rd Place</v>
      </c>
      <c r="AA64" s="144"/>
      <c r="AB64" s="144"/>
      <c r="AC64" s="144"/>
      <c r="AD64" s="175"/>
      <c r="AE64" s="137"/>
    </row>
    <row r="65" spans="1:31" s="134" customFormat="1" ht="15" customHeight="1" x14ac:dyDescent="0.25">
      <c r="A65" s="133"/>
      <c r="B65" s="179"/>
      <c r="C65" s="181">
        <v>41</v>
      </c>
      <c r="D65" s="178" t="s">
        <v>159</v>
      </c>
      <c r="E65" s="195">
        <v>42547.75</v>
      </c>
      <c r="F65" s="196">
        <v>42547.75</v>
      </c>
      <c r="G65" s="197" t="str">
        <f>Tournament!H78</f>
        <v>Group C Winner</v>
      </c>
      <c r="H65" s="279"/>
      <c r="I65" s="181" t="s">
        <v>20</v>
      </c>
      <c r="J65" s="279"/>
      <c r="K65" s="177" t="str">
        <f>Tournament!H79</f>
        <v>Group A/B/F 3rd Place</v>
      </c>
      <c r="L65" s="279"/>
      <c r="M65" s="178"/>
      <c r="N65" s="279"/>
      <c r="O65" s="209"/>
      <c r="P65" s="209"/>
      <c r="Q65" s="209"/>
      <c r="R65" s="189"/>
      <c r="S65" s="210"/>
      <c r="U65" s="147" t="str">
        <f t="shared" ref="U65:U69" ca="1" si="3">X52</f>
        <v>Russia</v>
      </c>
      <c r="V65" s="158" t="str">
        <f>IF(KOGameRule=0,V53,$G$65)</f>
        <v>Group C Winner</v>
      </c>
      <c r="W65" s="144"/>
      <c r="X65" s="144"/>
      <c r="Y65" s="144"/>
      <c r="Z65" s="145" t="str">
        <f ca="1">IF(KOGameRule=0,OFFSET('Dummy Table'!$IU$20,0,U51),$K$65)</f>
        <v>Group A/B/F 3rd Place</v>
      </c>
      <c r="AA65" s="144"/>
      <c r="AB65" s="144"/>
      <c r="AC65" s="144"/>
      <c r="AD65" s="175"/>
      <c r="AE65" s="137"/>
    </row>
    <row r="66" spans="1:31" s="134" customFormat="1" ht="15" customHeight="1" x14ac:dyDescent="0.25">
      <c r="A66" s="133"/>
      <c r="B66" s="179"/>
      <c r="C66" s="181">
        <v>42</v>
      </c>
      <c r="D66" s="178" t="s">
        <v>159</v>
      </c>
      <c r="E66" s="195">
        <v>42547.875</v>
      </c>
      <c r="F66" s="196">
        <v>42547.875</v>
      </c>
      <c r="G66" s="197" t="str">
        <f>Tournament!H72</f>
        <v>Group F Winner</v>
      </c>
      <c r="H66" s="279"/>
      <c r="I66" s="181" t="s">
        <v>20</v>
      </c>
      <c r="J66" s="279"/>
      <c r="K66" s="177" t="str">
        <f>Tournament!H73</f>
        <v>Group E Runner Up</v>
      </c>
      <c r="L66" s="279"/>
      <c r="M66" s="178"/>
      <c r="N66" s="279"/>
      <c r="O66" s="209"/>
      <c r="P66" s="209"/>
      <c r="Q66" s="209"/>
      <c r="R66" s="189"/>
      <c r="S66" s="210"/>
      <c r="U66" s="147" t="str">
        <f t="shared" ca="1" si="3"/>
        <v>Ukraine</v>
      </c>
      <c r="V66" s="158" t="str">
        <f>IF(KOGameRule=0,V56,$G$66)</f>
        <v>Group F Winner</v>
      </c>
      <c r="W66" s="144"/>
      <c r="X66" s="144"/>
      <c r="Y66" s="144"/>
      <c r="Z66" s="145" t="str">
        <f>IF(KOGameRule=0,X55,$K$66)</f>
        <v>Group E Runner Up</v>
      </c>
      <c r="AA66" s="144"/>
      <c r="AB66" s="144"/>
      <c r="AC66" s="144"/>
      <c r="AD66" s="175"/>
      <c r="AE66" s="137"/>
    </row>
    <row r="67" spans="1:31" s="134" customFormat="1" ht="15" customHeight="1" x14ac:dyDescent="0.25">
      <c r="A67" s="133"/>
      <c r="B67" s="179"/>
      <c r="C67" s="181">
        <v>43</v>
      </c>
      <c r="D67" s="178" t="s">
        <v>159</v>
      </c>
      <c r="E67" s="195">
        <v>42548.75</v>
      </c>
      <c r="F67" s="196">
        <v>42548.75</v>
      </c>
      <c r="G67" s="197" t="str">
        <f>Tournament!H84</f>
        <v>Group E Winner</v>
      </c>
      <c r="H67" s="279"/>
      <c r="I67" s="181" t="s">
        <v>20</v>
      </c>
      <c r="J67" s="279"/>
      <c r="K67" s="177" t="str">
        <f>Tournament!H85</f>
        <v>Group D Runner Up</v>
      </c>
      <c r="L67" s="279"/>
      <c r="M67" s="178"/>
      <c r="N67" s="279"/>
      <c r="O67" s="209"/>
      <c r="P67" s="209"/>
      <c r="Q67" s="209"/>
      <c r="R67" s="189"/>
      <c r="S67" s="210"/>
      <c r="U67" s="147" t="str">
        <f t="shared" ca="1" si="3"/>
        <v>Croatia</v>
      </c>
      <c r="V67" s="158" t="str">
        <f>IF(KOGameRule=0,V55,$G$67)</f>
        <v>Group E Winner</v>
      </c>
      <c r="W67" s="144"/>
      <c r="X67" s="144"/>
      <c r="Y67" s="144"/>
      <c r="Z67" s="145" t="str">
        <f>IF(KOGameRule=0,X54,$K$67)</f>
        <v>Group D Runner Up</v>
      </c>
      <c r="AA67" s="144"/>
      <c r="AB67" s="144"/>
      <c r="AC67" s="144"/>
      <c r="AD67" s="175"/>
      <c r="AE67" s="137"/>
    </row>
    <row r="68" spans="1:31" s="134" customFormat="1" ht="15" customHeight="1" x14ac:dyDescent="0.25">
      <c r="A68" s="133"/>
      <c r="B68" s="179"/>
      <c r="C68" s="198">
        <v>44</v>
      </c>
      <c r="D68" s="198" t="s">
        <v>159</v>
      </c>
      <c r="E68" s="199">
        <v>42548.875</v>
      </c>
      <c r="F68" s="200">
        <v>42548.875</v>
      </c>
      <c r="G68" s="201" t="str">
        <f>Tournament!H96</f>
        <v>Group B Runner Up</v>
      </c>
      <c r="H68" s="279"/>
      <c r="I68" s="198" t="s">
        <v>20</v>
      </c>
      <c r="J68" s="279"/>
      <c r="K68" s="211" t="str">
        <f>Tournament!H97</f>
        <v>Group F Runner Up</v>
      </c>
      <c r="L68" s="279"/>
      <c r="M68" s="198"/>
      <c r="N68" s="279"/>
      <c r="O68" s="209"/>
      <c r="P68" s="209"/>
      <c r="Q68" s="209"/>
      <c r="R68" s="189"/>
      <c r="S68" s="210"/>
      <c r="U68" s="147" t="str">
        <f t="shared" ca="1" si="3"/>
        <v>Italy</v>
      </c>
      <c r="V68" s="164" t="str">
        <f>IF(KOGameRule=0,X52,$G$68)</f>
        <v>Group B Runner Up</v>
      </c>
      <c r="W68" s="165"/>
      <c r="X68" s="165"/>
      <c r="Y68" s="165"/>
      <c r="Z68" s="169" t="str">
        <f>IF(KOGameRule=0,X56,$K$68)</f>
        <v>Group F Runner Up</v>
      </c>
      <c r="AA68" s="165"/>
      <c r="AB68" s="165"/>
      <c r="AC68" s="165"/>
      <c r="AD68" s="175"/>
      <c r="AE68" s="137"/>
    </row>
    <row r="69" spans="1:31" s="134" customFormat="1" ht="15" customHeight="1" x14ac:dyDescent="0.25">
      <c r="A69" s="133">
        <v>66</v>
      </c>
      <c r="B69" s="179"/>
      <c r="C69" s="181">
        <v>45</v>
      </c>
      <c r="D69" s="181" t="s">
        <v>157</v>
      </c>
      <c r="E69" s="184">
        <v>42551.875</v>
      </c>
      <c r="F69" s="185">
        <v>42551.875</v>
      </c>
      <c r="G69" s="186" t="str">
        <f>Tournament!N57</f>
        <v>Match 37 Winner</v>
      </c>
      <c r="H69" s="279"/>
      <c r="I69" s="181" t="s">
        <v>20</v>
      </c>
      <c r="J69" s="279"/>
      <c r="K69" s="212" t="str">
        <f>Tournament!N58</f>
        <v>Match 39 Winner</v>
      </c>
      <c r="L69" s="279"/>
      <c r="M69" s="178"/>
      <c r="N69" s="279"/>
      <c r="O69" s="189"/>
      <c r="P69" s="189"/>
      <c r="Q69" s="189"/>
      <c r="R69" s="189"/>
      <c r="S69" s="210">
        <f>'Prediction Sheet'!A6</f>
        <v>1</v>
      </c>
      <c r="T69" s="148"/>
      <c r="U69" s="147" t="str">
        <f t="shared" ca="1" si="3"/>
        <v>Austria</v>
      </c>
      <c r="V69" s="149" t="str">
        <f>IF(KOGameRule=1,$G69,IF(AND(W61&lt;&gt;"",Y61&lt;&gt;""),IF(W61&gt;Y61,V61,IF(W61&lt;Y61,Z61,IF(AA61&gt;AC61,V61,IF(AA61&lt;AC61,Z61,"Match 38 Winner")))),"Match 37 Winner"))</f>
        <v>Match 37 Winner</v>
      </c>
      <c r="W69" s="144"/>
      <c r="X69" s="144"/>
      <c r="Y69" s="144"/>
      <c r="Z69" s="150" t="str">
        <f>IF(KOGameRule=1,$K69,IF(AND(W63&lt;&gt;"",Y63&lt;&gt;""),IF(W63&gt;Y63,V63,IF(W63&lt;Y63,Z63,IF(AA63&gt;AC63,V63,IF(AA63&lt;AC63,Z63,"Match 39 Winner")))),"Match 39 Winner"))</f>
        <v>Match 39 Winner</v>
      </c>
      <c r="AA69" s="160"/>
      <c r="AB69" s="160"/>
      <c r="AC69" s="160"/>
      <c r="AD69" s="175"/>
      <c r="AE69" s="137"/>
    </row>
    <row r="70" spans="1:31" s="134" customFormat="1" ht="15" customHeight="1" x14ac:dyDescent="0.25">
      <c r="A70" s="133">
        <v>67</v>
      </c>
      <c r="B70" s="179"/>
      <c r="C70" s="181">
        <v>46</v>
      </c>
      <c r="D70" s="181" t="s">
        <v>157</v>
      </c>
      <c r="E70" s="184">
        <v>42552.875</v>
      </c>
      <c r="F70" s="185">
        <v>42552.875</v>
      </c>
      <c r="G70" s="186" t="str">
        <f>Tournament!N69</f>
        <v>Match 38 Winner</v>
      </c>
      <c r="H70" s="279"/>
      <c r="I70" s="181" t="s">
        <v>20</v>
      </c>
      <c r="J70" s="279"/>
      <c r="K70" s="212" t="str">
        <f>Tournament!N70</f>
        <v>Match 42 Winner</v>
      </c>
      <c r="L70" s="279"/>
      <c r="M70" s="178"/>
      <c r="N70" s="279"/>
      <c r="O70" s="189"/>
      <c r="P70" s="189"/>
      <c r="Q70" s="189"/>
      <c r="R70" s="189"/>
      <c r="S70" s="210"/>
      <c r="T70" s="148"/>
      <c r="U70" s="147" t="str">
        <f ca="1">AA51</f>
        <v>Romania</v>
      </c>
      <c r="V70" s="149" t="str">
        <f>IF(KOGameRule=1,$G70,IF(AND(W62&lt;&gt;"",Y62&lt;&gt;""),IF(W62&gt;Y62,V62,IF(W62&lt;Y62,Z62,IF(AA62&gt;AC62,V62,IF(AA62&lt;AC62,Z62,"Match 38 Winner")))),"Match 38 Winner"))</f>
        <v>Match 38 Winner</v>
      </c>
      <c r="W70" s="144"/>
      <c r="X70" s="144"/>
      <c r="Y70" s="144"/>
      <c r="Z70" s="150" t="str">
        <f>IF(KOGameRule=1,$K70,IF(AND(W66&lt;&gt;"",Y66&lt;&gt;""),IF(W66&gt;Y66,V66,IF(W66&lt;Y66,Z66,IF(AA66&gt;AC66,V66,IF(AA66&lt;AC66,Z66,"Match 42 Winner")))),"Match 42 Winner"))</f>
        <v>Match 42 Winner</v>
      </c>
      <c r="AA70" s="160"/>
      <c r="AB70" s="160"/>
      <c r="AC70" s="160"/>
      <c r="AD70" s="175"/>
      <c r="AE70" s="137"/>
    </row>
    <row r="71" spans="1:31" s="134" customFormat="1" ht="15" customHeight="1" x14ac:dyDescent="0.25">
      <c r="A71" s="133">
        <v>68</v>
      </c>
      <c r="B71" s="179"/>
      <c r="C71" s="181">
        <v>47</v>
      </c>
      <c r="D71" s="181" t="s">
        <v>157</v>
      </c>
      <c r="E71" s="184">
        <v>42553.875</v>
      </c>
      <c r="F71" s="185">
        <v>42553.875</v>
      </c>
      <c r="G71" s="186" t="str">
        <f>Tournament!N81</f>
        <v>Match 41 Winner</v>
      </c>
      <c r="H71" s="279"/>
      <c r="I71" s="181" t="s">
        <v>20</v>
      </c>
      <c r="J71" s="279"/>
      <c r="K71" s="212" t="str">
        <f>Tournament!N82</f>
        <v>Match 43 Winner</v>
      </c>
      <c r="L71" s="279"/>
      <c r="M71" s="178"/>
      <c r="N71" s="279"/>
      <c r="O71" s="189"/>
      <c r="P71" s="189"/>
      <c r="Q71" s="189"/>
      <c r="R71" s="189"/>
      <c r="S71" s="210"/>
      <c r="T71" s="148"/>
      <c r="U71" s="147" t="str">
        <f t="shared" ref="U71:U75" ca="1" si="4">AA52</f>
        <v/>
      </c>
      <c r="V71" s="149" t="str">
        <f>IF(KOGameRule=1,$G71,IF(AND(W65&lt;&gt;"",Y65&lt;&gt;""),IF(W65&gt;Y65,V65,IF(W65&lt;Y65,Z65,IF(AA65&gt;AC65,V65,IF(AA65&lt;AC65,Z65,"Match 41 Winner")))),"Match 41 Winner"))</f>
        <v>Match 41 Winner</v>
      </c>
      <c r="W71" s="144"/>
      <c r="X71" s="144"/>
      <c r="Y71" s="144"/>
      <c r="Z71" s="150" t="str">
        <f>IF(KOGameRule=1,$K71,IF(AND(W67&lt;&gt;"",Y67&lt;&gt;""),IF(W67&gt;Y67,V67,IF(W67&lt;Y67,Z67,IF(AA67&gt;AC67,V67,IF(AA67&lt;AC67,Z67,"Match 43 Winner")))),"Match 43 Winner"))</f>
        <v>Match 43 Winner</v>
      </c>
      <c r="AA71" s="160"/>
      <c r="AB71" s="160"/>
      <c r="AC71" s="160"/>
      <c r="AD71" s="175"/>
      <c r="AE71" s="137"/>
    </row>
    <row r="72" spans="1:31" s="134" customFormat="1" ht="15" customHeight="1" x14ac:dyDescent="0.25">
      <c r="A72" s="133">
        <v>69</v>
      </c>
      <c r="B72" s="179"/>
      <c r="C72" s="198">
        <v>48</v>
      </c>
      <c r="D72" s="198" t="str">
        <f t="shared" ref="D72" si="5">D71</f>
        <v>QF</v>
      </c>
      <c r="E72" s="202">
        <v>42554.875</v>
      </c>
      <c r="F72" s="203">
        <v>42554.875</v>
      </c>
      <c r="G72" s="201" t="str">
        <f>Tournament!N93</f>
        <v>Match 40 Winner</v>
      </c>
      <c r="H72" s="279"/>
      <c r="I72" s="198" t="s">
        <v>20</v>
      </c>
      <c r="J72" s="279"/>
      <c r="K72" s="213" t="str">
        <f>Tournament!N94</f>
        <v>Match 44 Winner</v>
      </c>
      <c r="L72" s="279"/>
      <c r="M72" s="198"/>
      <c r="N72" s="279"/>
      <c r="O72" s="189"/>
      <c r="P72" s="189"/>
      <c r="Q72" s="189"/>
      <c r="R72" s="189"/>
      <c r="S72" s="210"/>
      <c r="T72" s="148"/>
      <c r="U72" s="147" t="str">
        <f t="shared" ca="1" si="4"/>
        <v>Poland</v>
      </c>
      <c r="V72" s="166" t="str">
        <f>IF(KOGameRule=1,$G72,IF(AND(W64&lt;&gt;"",Y64&lt;&gt;""),IF(W64&gt;Y64,V64,IF(W64&lt;Y64,Z64,IF(AA64&gt;AC64,V64,IF(AA64&lt;AC64,Z64,"Match 40 Winner")))),"Match 40 Winner"))</f>
        <v>Match 40 Winner</v>
      </c>
      <c r="W72" s="165"/>
      <c r="X72" s="165"/>
      <c r="Y72" s="165"/>
      <c r="Z72" s="170" t="str">
        <f>IF(KOGameRule=1,$K72,IF(AND(W68&lt;&gt;"",Y68&lt;&gt;""),IF(W68&gt;Y68,V68,IF(W68&lt;Y68,Z68,IF(AA68&gt;AC68,V68,IF(AA68&lt;AC68,Z68,"Match 44 Winner")))),"Match 44 Winner"))</f>
        <v>Match 44 Winner</v>
      </c>
      <c r="AA72" s="171"/>
      <c r="AB72" s="171"/>
      <c r="AC72" s="171"/>
      <c r="AD72" s="175"/>
      <c r="AE72" s="137"/>
    </row>
    <row r="73" spans="1:31" s="134" customFormat="1" ht="15" customHeight="1" x14ac:dyDescent="0.25">
      <c r="A73" s="133">
        <v>70</v>
      </c>
      <c r="B73" s="179"/>
      <c r="C73" s="181">
        <v>49</v>
      </c>
      <c r="D73" s="181" t="s">
        <v>158</v>
      </c>
      <c r="E73" s="184">
        <v>42191.875</v>
      </c>
      <c r="F73" s="185">
        <v>42191.875</v>
      </c>
      <c r="G73" s="186" t="str">
        <f>Tournament!S63</f>
        <v>Match 45 Winner</v>
      </c>
      <c r="H73" s="279"/>
      <c r="I73" s="181" t="s">
        <v>20</v>
      </c>
      <c r="J73" s="279"/>
      <c r="K73" s="212" t="str">
        <f>Tournament!S64</f>
        <v>Match 46 Winner</v>
      </c>
      <c r="L73" s="279"/>
      <c r="M73" s="178"/>
      <c r="N73" s="279"/>
      <c r="O73" s="189"/>
      <c r="P73" s="189"/>
      <c r="Q73" s="189"/>
      <c r="R73" s="189"/>
      <c r="S73" s="210"/>
      <c r="T73" s="148"/>
      <c r="U73" s="147" t="str">
        <f t="shared" ca="1" si="4"/>
        <v>Czech Republic</v>
      </c>
      <c r="V73" s="149" t="str">
        <f>IF(KOGameRule=1,$G73,IF(AND(W69&lt;&gt;"",Y69&lt;&gt;""),IF(W69&gt;Y69,V69,IF(W69&lt;Y69,Z69,IF(AA69&gt;AC69,V69,IF(AA69&lt;AC69,Z69,"Match 45 Winner")))),"Match 45 Winner"))</f>
        <v>Match 45 Winner</v>
      </c>
      <c r="W73" s="144"/>
      <c r="X73" s="144"/>
      <c r="Y73" s="144"/>
      <c r="Z73" s="150" t="str">
        <f>IF(KOGameRule=1,$K73,IF(AND(W70&lt;&gt;"",Y70&lt;&gt;""),IF(W70&gt;Y70,V70,IF(W70&lt;Y70,Z70,IF(AA70&gt;AC70,V70,IF(AA70&lt;AC70,Z70,"Match 46 Winner")))),"Match 46 Winner"))</f>
        <v>Match 46 Winner</v>
      </c>
      <c r="AA73" s="160"/>
      <c r="AB73" s="160"/>
      <c r="AC73" s="160"/>
      <c r="AD73" s="175"/>
      <c r="AE73" s="137"/>
    </row>
    <row r="74" spans="1:31" s="134" customFormat="1" ht="15" customHeight="1" x14ac:dyDescent="0.25">
      <c r="A74" s="133">
        <v>71</v>
      </c>
      <c r="B74" s="179"/>
      <c r="C74" s="198">
        <v>50</v>
      </c>
      <c r="D74" s="198" t="s">
        <v>158</v>
      </c>
      <c r="E74" s="202">
        <v>42192.875</v>
      </c>
      <c r="F74" s="203">
        <v>42192.875</v>
      </c>
      <c r="G74" s="201" t="str">
        <f>Tournament!S87</f>
        <v>Match 47 Winner</v>
      </c>
      <c r="H74" s="279"/>
      <c r="I74" s="198" t="s">
        <v>20</v>
      </c>
      <c r="J74" s="279"/>
      <c r="K74" s="213" t="str">
        <f>Tournament!S88</f>
        <v>Match 48 Winner</v>
      </c>
      <c r="L74" s="279"/>
      <c r="M74" s="198"/>
      <c r="N74" s="279"/>
      <c r="O74" s="189"/>
      <c r="P74" s="189"/>
      <c r="Q74" s="189"/>
      <c r="R74" s="189"/>
      <c r="S74" s="210"/>
      <c r="T74" s="148"/>
      <c r="U74" s="147" t="str">
        <f t="shared" ca="1" si="4"/>
        <v>Sweden</v>
      </c>
      <c r="V74" s="166" t="str">
        <f>IF(KOGameRule=1,$G74,IF(AND(W71&lt;&gt;"",Y71&lt;&gt;""),IF(W71&gt;Y71,V71,IF(W71&lt;Y71,Z71,IF(AA71&gt;AC71,V71,IF(AA71&lt;AC71,Z71,"Match 47 Winner")))),"Match 47 Winner"))</f>
        <v>Match 47 Winner</v>
      </c>
      <c r="W74" s="165"/>
      <c r="X74" s="165"/>
      <c r="Y74" s="165"/>
      <c r="Z74" s="170" t="str">
        <f>IF(KOGameRule=1,$K74,IF(AND(W72&lt;&gt;"",Y72&lt;&gt;""),IF(W72&gt;Y72,V72,IF(W72&lt;Y72,Z72,IF(AA72&gt;AC72,V72,IF(AA72&lt;AC72,Z72,"Match 48 Winner")))),"Match 48 Winner"))</f>
        <v>Match 48 Winner</v>
      </c>
      <c r="AA74" s="171"/>
      <c r="AB74" s="171"/>
      <c r="AC74" s="171"/>
      <c r="AD74" s="175"/>
      <c r="AE74" s="137"/>
    </row>
    <row r="75" spans="1:31" s="134" customFormat="1" ht="15" customHeight="1" x14ac:dyDescent="0.25">
      <c r="A75" s="133">
        <v>73</v>
      </c>
      <c r="B75" s="179"/>
      <c r="C75" s="204">
        <v>51</v>
      </c>
      <c r="D75" s="204" t="s">
        <v>112</v>
      </c>
      <c r="E75" s="205">
        <v>42195.875</v>
      </c>
      <c r="F75" s="206">
        <v>42195.875</v>
      </c>
      <c r="G75" s="207" t="str">
        <f>Tournament!AC75</f>
        <v>Match 49 Winner</v>
      </c>
      <c r="H75" s="279"/>
      <c r="I75" s="204" t="s">
        <v>20</v>
      </c>
      <c r="J75" s="279"/>
      <c r="K75" s="214" t="str">
        <f>Tournament!AC76</f>
        <v>Match 50 Winner</v>
      </c>
      <c r="L75" s="279"/>
      <c r="M75" s="204"/>
      <c r="N75" s="279"/>
      <c r="O75" s="189"/>
      <c r="P75" s="189"/>
      <c r="Q75" s="189"/>
      <c r="R75" s="189"/>
      <c r="S75" s="210"/>
      <c r="T75" s="148"/>
      <c r="U75" s="147" t="str">
        <f t="shared" ca="1" si="4"/>
        <v/>
      </c>
      <c r="V75" s="172" t="str">
        <f>IF(KOGameRule=1,$G75,IF(AND(W73&lt;&gt;"",Y73&lt;&gt;""),IF(W73&gt;Y73,V73,IF(W73&lt;Y73,Z73,IF(AA73&gt;AC73,V73,IF(AA73&lt;AC73,Z73,"Match 49 Winner")))),"Match 49 Winner"))</f>
        <v>Match 49 Winner</v>
      </c>
      <c r="W75" s="173"/>
      <c r="X75" s="173"/>
      <c r="Y75" s="173"/>
      <c r="Z75" s="174" t="str">
        <f>IF(KOGameRule=1,$K75,IF(AND(W74&lt;&gt;"",Y74&lt;&gt;""),IF(W74&gt;Y74,V74,IF(W74&lt;Y74,Z74,IF(AA74&gt;AC74,V74,IF(AA74&lt;AC74,Z74,"Match 50 Winner")))),"Match 50 Winner"))</f>
        <v>Match 50 Winner</v>
      </c>
      <c r="AA75" s="159"/>
      <c r="AB75" s="159"/>
      <c r="AC75" s="159"/>
      <c r="AD75" s="175"/>
      <c r="AE75" s="137"/>
    </row>
    <row r="76" spans="1:31" s="134" customFormat="1" ht="15" customHeight="1" thickBot="1" x14ac:dyDescent="0.3">
      <c r="A76" s="133"/>
      <c r="B76" s="179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89"/>
      <c r="P76" s="189"/>
      <c r="Q76" s="189"/>
      <c r="R76" s="189"/>
      <c r="S76" s="210"/>
      <c r="U76" s="139"/>
      <c r="V76" s="140"/>
      <c r="W76" s="144"/>
      <c r="X76" s="144"/>
      <c r="Y76" s="144"/>
      <c r="Z76" s="140"/>
      <c r="AA76" s="140"/>
      <c r="AB76" s="140"/>
      <c r="AC76" s="140"/>
      <c r="AD76" s="141"/>
      <c r="AE76" s="137"/>
    </row>
    <row r="77" spans="1:31" s="134" customFormat="1" ht="15" customHeight="1" thickBot="1" x14ac:dyDescent="0.3">
      <c r="A77" s="133"/>
      <c r="B77" s="179"/>
      <c r="C77" s="310" t="s">
        <v>165</v>
      </c>
      <c r="D77" s="311"/>
      <c r="E77" s="311"/>
      <c r="F77" s="312"/>
      <c r="G77" s="313" t="str">
        <f>Tournament!AB90</f>
        <v>MATCH 51 WINNER</v>
      </c>
      <c r="H77" s="314"/>
      <c r="I77" s="314"/>
      <c r="J77" s="314"/>
      <c r="K77" s="314"/>
      <c r="L77" s="314"/>
      <c r="M77" s="314"/>
      <c r="N77" s="315"/>
      <c r="O77" s="189"/>
      <c r="P77" s="189"/>
      <c r="Q77" s="189"/>
      <c r="R77" s="189"/>
      <c r="S77" s="210"/>
      <c r="U77" s="139"/>
      <c r="V77" s="161" t="s">
        <v>165</v>
      </c>
      <c r="W77" s="306" t="str">
        <f>IF(KOGameRule=1,$G77,IF(AND(W75&lt;&gt;"",Y75&lt;&gt;""),IF(W75&gt;Y75,V75,IF(W75&lt;Y75,Z75,IF(AA75&gt;AC75,V75,IF(AA75&lt;AC75,Z75,"Match 51 Winner")))),"Match 51 Winner"))</f>
        <v>MATCH 51 WINNER</v>
      </c>
      <c r="X77" s="307"/>
      <c r="Y77" s="307"/>
      <c r="Z77" s="307"/>
      <c r="AA77" s="307"/>
      <c r="AB77" s="307"/>
      <c r="AC77" s="307"/>
      <c r="AD77" s="308"/>
      <c r="AE77" s="137"/>
    </row>
    <row r="78" spans="1:31" s="134" customFormat="1" ht="15" customHeight="1" x14ac:dyDescent="0.25">
      <c r="A78" s="133"/>
      <c r="B78" s="218"/>
      <c r="C78" s="211"/>
      <c r="D78" s="211"/>
      <c r="E78" s="211"/>
      <c r="F78" s="211"/>
      <c r="G78" s="211"/>
      <c r="H78" s="211"/>
      <c r="I78" s="198"/>
      <c r="J78" s="211"/>
      <c r="K78" s="211"/>
      <c r="L78" s="211"/>
      <c r="M78" s="211"/>
      <c r="N78" s="211"/>
      <c r="O78" s="215"/>
      <c r="P78" s="215"/>
      <c r="Q78" s="216"/>
      <c r="R78" s="215"/>
      <c r="S78" s="217"/>
      <c r="T78" s="135"/>
      <c r="U78" s="151"/>
      <c r="V78" s="152"/>
      <c r="W78" s="152"/>
      <c r="X78" s="152"/>
      <c r="Y78" s="152"/>
      <c r="Z78" s="152"/>
      <c r="AA78" s="152"/>
      <c r="AB78" s="152"/>
      <c r="AC78" s="152"/>
      <c r="AD78" s="162"/>
      <c r="AE78" s="261"/>
    </row>
    <row r="79" spans="1:31" s="134" customFormat="1" ht="15" customHeight="1" x14ac:dyDescent="0.25">
      <c r="A79" s="133"/>
      <c r="B79" s="219" t="s">
        <v>167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20"/>
      <c r="M79" s="219"/>
      <c r="N79" s="219"/>
      <c r="O79" s="219"/>
      <c r="P79" s="219"/>
      <c r="Q79" s="219"/>
      <c r="R79" s="219"/>
      <c r="S79" s="219"/>
    </row>
    <row r="80" spans="1:31" s="134" customFormat="1" ht="15" customHeight="1" x14ac:dyDescent="0.25">
      <c r="A80" s="133"/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20"/>
      <c r="M80" s="219"/>
      <c r="N80" s="219"/>
      <c r="O80" s="219"/>
      <c r="P80" s="219"/>
      <c r="Q80" s="219"/>
      <c r="R80" s="219"/>
      <c r="S80" s="219"/>
    </row>
    <row r="81" spans="1:30" s="134" customFormat="1" ht="15" customHeight="1" x14ac:dyDescent="0.25">
      <c r="A81" s="133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20"/>
      <c r="M81" s="219"/>
      <c r="N81" s="219"/>
      <c r="O81" s="219"/>
      <c r="P81" s="219"/>
      <c r="Q81" s="219"/>
      <c r="R81" s="219"/>
      <c r="S81" s="219"/>
    </row>
    <row r="82" spans="1:30" s="134" customFormat="1" ht="15" hidden="1" customHeight="1" x14ac:dyDescent="0.25">
      <c r="A82" s="133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20"/>
      <c r="M82" s="219"/>
      <c r="N82" s="219"/>
      <c r="O82" s="219"/>
      <c r="P82" s="219"/>
      <c r="Q82" s="219"/>
      <c r="R82" s="219"/>
      <c r="S82" s="219"/>
    </row>
    <row r="83" spans="1:30" s="134" customFormat="1" ht="15" hidden="1" customHeight="1" x14ac:dyDescent="0.25">
      <c r="A83" s="133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20"/>
      <c r="M83" s="219"/>
      <c r="N83" s="219"/>
      <c r="O83" s="219"/>
      <c r="P83" s="219"/>
      <c r="Q83" s="219"/>
      <c r="R83" s="219"/>
      <c r="S83" s="219"/>
    </row>
    <row r="84" spans="1:30" s="134" customFormat="1" ht="15" hidden="1" customHeight="1" x14ac:dyDescent="0.25">
      <c r="A84" s="133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20"/>
      <c r="M84" s="219"/>
      <c r="N84" s="219"/>
      <c r="O84" s="219"/>
      <c r="P84" s="219"/>
      <c r="Q84" s="219"/>
      <c r="R84" s="219"/>
      <c r="S84" s="219"/>
      <c r="V84" s="133">
        <v>0</v>
      </c>
      <c r="W84" s="133"/>
      <c r="X84" s="133"/>
      <c r="Y84" s="133"/>
      <c r="Z84" s="133"/>
      <c r="AA84" s="133"/>
      <c r="AB84" s="133"/>
      <c r="AC84" s="133"/>
      <c r="AD84" s="133"/>
    </row>
    <row r="85" spans="1:30" s="134" customFormat="1" ht="15" hidden="1" customHeight="1" x14ac:dyDescent="0.25">
      <c r="A85" s="133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20"/>
      <c r="M85" s="219"/>
      <c r="N85" s="219"/>
      <c r="O85" s="219"/>
      <c r="P85" s="219"/>
      <c r="Q85" s="219"/>
      <c r="R85" s="219"/>
      <c r="S85" s="219"/>
    </row>
    <row r="86" spans="1:30" s="134" customFormat="1" ht="15" hidden="1" customHeight="1" x14ac:dyDescent="0.25">
      <c r="A86" s="133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20"/>
      <c r="M86" s="219"/>
      <c r="N86" s="219"/>
      <c r="O86" s="219"/>
      <c r="P86" s="219"/>
      <c r="Q86" s="219"/>
      <c r="R86" s="219"/>
      <c r="S86" s="219"/>
    </row>
    <row r="87" spans="1:30" s="134" customFormat="1" ht="15" hidden="1" customHeight="1" x14ac:dyDescent="0.25">
      <c r="A87" s="133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20"/>
      <c r="M87" s="219"/>
      <c r="N87" s="219"/>
      <c r="O87" s="219"/>
      <c r="P87" s="219"/>
      <c r="Q87" s="219"/>
      <c r="R87" s="219"/>
      <c r="S87" s="219"/>
    </row>
    <row r="88" spans="1:30" s="134" customFormat="1" ht="15" hidden="1" customHeight="1" x14ac:dyDescent="0.25">
      <c r="A88" s="133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20"/>
      <c r="M88" s="219"/>
      <c r="N88" s="219"/>
      <c r="O88" s="219"/>
      <c r="P88" s="219"/>
      <c r="Q88" s="219"/>
      <c r="R88" s="219"/>
      <c r="S88" s="219"/>
    </row>
    <row r="89" spans="1:30" s="134" customFormat="1" ht="15" hidden="1" customHeight="1" x14ac:dyDescent="0.25">
      <c r="A89" s="133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20"/>
      <c r="M89" s="219"/>
      <c r="N89" s="219"/>
      <c r="O89" s="219"/>
      <c r="P89" s="219"/>
      <c r="Q89" s="219"/>
      <c r="R89" s="219"/>
      <c r="S89" s="219"/>
    </row>
    <row r="90" spans="1:30" s="134" customFormat="1" ht="15" hidden="1" customHeight="1" x14ac:dyDescent="0.25">
      <c r="A90" s="133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20"/>
      <c r="M90" s="219"/>
      <c r="N90" s="219"/>
      <c r="O90" s="219"/>
      <c r="P90" s="219"/>
      <c r="Q90" s="219"/>
      <c r="R90" s="219"/>
      <c r="S90" s="219"/>
    </row>
    <row r="91" spans="1:30" s="134" customFormat="1" ht="15" hidden="1" customHeight="1" x14ac:dyDescent="0.25">
      <c r="A91" s="133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20"/>
      <c r="M91" s="219"/>
      <c r="N91" s="219"/>
      <c r="O91" s="219"/>
      <c r="P91" s="219"/>
      <c r="Q91" s="219"/>
      <c r="R91" s="219"/>
      <c r="S91" s="219"/>
    </row>
    <row r="92" spans="1:30" s="134" customFormat="1" ht="15" hidden="1" customHeight="1" x14ac:dyDescent="0.25">
      <c r="A92" s="133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20"/>
      <c r="M92" s="219"/>
      <c r="N92" s="219"/>
      <c r="O92" s="219"/>
      <c r="P92" s="219"/>
      <c r="Q92" s="219"/>
      <c r="R92" s="219"/>
      <c r="S92" s="219"/>
    </row>
    <row r="93" spans="1:30" s="134" customFormat="1" ht="15" hidden="1" customHeight="1" x14ac:dyDescent="0.25">
      <c r="A93" s="133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20"/>
      <c r="M93" s="219"/>
      <c r="N93" s="219"/>
      <c r="O93" s="219"/>
      <c r="P93" s="219"/>
      <c r="Q93" s="219"/>
      <c r="R93" s="219"/>
      <c r="S93" s="219"/>
    </row>
    <row r="94" spans="1:30" s="134" customFormat="1" ht="15" hidden="1" customHeight="1" x14ac:dyDescent="0.25">
      <c r="A94" s="133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20"/>
      <c r="M94" s="219"/>
      <c r="N94" s="219"/>
      <c r="O94" s="219"/>
      <c r="P94" s="219"/>
      <c r="Q94" s="219"/>
      <c r="R94" s="219"/>
      <c r="S94" s="219"/>
    </row>
    <row r="95" spans="1:30" s="134" customFormat="1" ht="15" hidden="1" customHeight="1" x14ac:dyDescent="0.25">
      <c r="A95" s="133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20"/>
      <c r="M95" s="219"/>
      <c r="N95" s="219"/>
      <c r="O95" s="219"/>
      <c r="P95" s="219"/>
      <c r="Q95" s="219"/>
      <c r="R95" s="219"/>
      <c r="S95" s="219"/>
    </row>
    <row r="96" spans="1:30" s="134" customFormat="1" ht="15" hidden="1" customHeight="1" x14ac:dyDescent="0.25">
      <c r="A96" s="133"/>
      <c r="L96" s="135"/>
    </row>
    <row r="97" spans="1:12" s="134" customFormat="1" ht="15" hidden="1" customHeight="1" x14ac:dyDescent="0.25">
      <c r="A97" s="133"/>
      <c r="L97" s="135"/>
    </row>
    <row r="98" spans="1:12" s="134" customFormat="1" ht="15" hidden="1" customHeight="1" x14ac:dyDescent="0.25">
      <c r="A98" s="133"/>
      <c r="L98" s="135"/>
    </row>
    <row r="99" spans="1:12" s="134" customFormat="1" ht="15" hidden="1" customHeight="1" x14ac:dyDescent="0.25">
      <c r="A99" s="133"/>
      <c r="L99" s="135"/>
    </row>
    <row r="100" spans="1:12" s="134" customFormat="1" ht="15" hidden="1" customHeight="1" x14ac:dyDescent="0.25">
      <c r="A100" s="133"/>
      <c r="L100" s="135"/>
    </row>
    <row r="101" spans="1:12" s="134" customFormat="1" ht="15" hidden="1" customHeight="1" x14ac:dyDescent="0.25">
      <c r="A101" s="133"/>
      <c r="L101" s="135"/>
    </row>
    <row r="102" spans="1:12" s="134" customFormat="1" ht="15" hidden="1" customHeight="1" x14ac:dyDescent="0.25">
      <c r="A102" s="133"/>
      <c r="L102" s="135"/>
    </row>
    <row r="103" spans="1:12" s="134" customFormat="1" ht="15" hidden="1" customHeight="1" x14ac:dyDescent="0.25">
      <c r="A103" s="133"/>
      <c r="L103" s="135"/>
    </row>
    <row r="104" spans="1:12" s="134" customFormat="1" ht="15" hidden="1" customHeight="1" x14ac:dyDescent="0.25">
      <c r="A104" s="133"/>
      <c r="L104" s="135"/>
    </row>
    <row r="105" spans="1:12" s="134" customFormat="1" ht="15" hidden="1" customHeight="1" x14ac:dyDescent="0.25">
      <c r="A105" s="133"/>
      <c r="L105" s="135"/>
    </row>
    <row r="106" spans="1:12" s="134" customFormat="1" ht="15" hidden="1" customHeight="1" x14ac:dyDescent="0.25">
      <c r="A106" s="133"/>
      <c r="L106" s="135"/>
    </row>
    <row r="107" spans="1:12" s="134" customFormat="1" ht="15" hidden="1" customHeight="1" x14ac:dyDescent="0.25">
      <c r="A107" s="133"/>
      <c r="L107" s="135"/>
    </row>
    <row r="108" spans="1:12" s="134" customFormat="1" ht="15" hidden="1" customHeight="1" x14ac:dyDescent="0.25">
      <c r="A108" s="133"/>
      <c r="L108" s="135"/>
    </row>
    <row r="109" spans="1:12" s="134" customFormat="1" ht="15" hidden="1" customHeight="1" x14ac:dyDescent="0.25">
      <c r="A109" s="133"/>
      <c r="L109" s="135"/>
    </row>
    <row r="110" spans="1:12" s="134" customFormat="1" ht="15" hidden="1" customHeight="1" x14ac:dyDescent="0.25">
      <c r="A110" s="133"/>
      <c r="L110" s="135"/>
    </row>
    <row r="111" spans="1:12" s="134" customFormat="1" ht="15" hidden="1" customHeight="1" x14ac:dyDescent="0.25">
      <c r="A111" s="133"/>
      <c r="L111" s="135"/>
    </row>
    <row r="112" spans="1:12" s="134" customFormat="1" ht="15" hidden="1" customHeight="1" x14ac:dyDescent="0.25">
      <c r="A112" s="133"/>
      <c r="L112" s="135"/>
    </row>
    <row r="113" spans="1:19" s="134" customFormat="1" ht="15" hidden="1" customHeight="1" x14ac:dyDescent="0.25">
      <c r="A113" s="133"/>
      <c r="L113" s="135"/>
    </row>
    <row r="114" spans="1:19" s="134" customFormat="1" ht="15" hidden="1" customHeight="1" x14ac:dyDescent="0.25">
      <c r="A114" s="133"/>
      <c r="L114" s="135"/>
    </row>
    <row r="115" spans="1:19" s="134" customFormat="1" ht="15" hidden="1" customHeight="1" x14ac:dyDescent="0.25">
      <c r="A115" s="133"/>
      <c r="L115" s="135"/>
    </row>
    <row r="116" spans="1:19" s="134" customFormat="1" ht="15" hidden="1" customHeight="1" x14ac:dyDescent="0.25">
      <c r="A116" s="133"/>
      <c r="L116" s="135"/>
    </row>
    <row r="117" spans="1:19" s="134" customFormat="1" ht="15" hidden="1" customHeight="1" x14ac:dyDescent="0.25">
      <c r="A117" s="133"/>
      <c r="L117" s="135"/>
    </row>
    <row r="118" spans="1:19" s="134" customFormat="1" ht="15" hidden="1" customHeight="1" x14ac:dyDescent="0.25">
      <c r="A118" s="133"/>
      <c r="L118" s="135"/>
    </row>
    <row r="119" spans="1:19" s="134" customFormat="1" ht="15" hidden="1" customHeight="1" x14ac:dyDescent="0.25">
      <c r="A119" s="133"/>
      <c r="L119" s="135"/>
    </row>
    <row r="120" spans="1:19" s="134" customFormat="1" ht="15" hidden="1" customHeight="1" x14ac:dyDescent="0.25">
      <c r="A120" s="133"/>
      <c r="L120" s="135"/>
    </row>
    <row r="121" spans="1:19" s="134" customFormat="1" ht="15" hidden="1" customHeight="1" x14ac:dyDescent="0.25">
      <c r="A121" s="133"/>
      <c r="B121" s="135"/>
      <c r="C121" s="135"/>
      <c r="D121" s="135"/>
      <c r="E121" s="135"/>
      <c r="F121" s="135"/>
      <c r="G121" s="135"/>
      <c r="H121" s="135"/>
      <c r="I121" s="136"/>
      <c r="J121" s="135"/>
      <c r="K121" s="135"/>
      <c r="L121" s="135"/>
      <c r="N121" s="135"/>
      <c r="O121" s="135"/>
      <c r="P121" s="135"/>
      <c r="Q121" s="136"/>
      <c r="R121" s="135"/>
      <c r="S121" s="135"/>
    </row>
    <row r="122" spans="1:19" s="134" customFormat="1" ht="15" hidden="1" customHeight="1" x14ac:dyDescent="0.25">
      <c r="A122" s="133"/>
      <c r="B122" s="135"/>
      <c r="C122" s="135"/>
      <c r="D122" s="135"/>
      <c r="E122" s="135"/>
      <c r="F122" s="135"/>
      <c r="G122" s="135"/>
      <c r="H122" s="135"/>
      <c r="I122" s="136"/>
      <c r="J122" s="135"/>
      <c r="K122" s="135"/>
      <c r="L122" s="135"/>
      <c r="N122" s="135"/>
      <c r="O122" s="135"/>
      <c r="P122" s="135"/>
      <c r="Q122" s="136"/>
      <c r="R122" s="135"/>
      <c r="S122" s="135"/>
    </row>
    <row r="123" spans="1:19" ht="14.4" hidden="1" customHeight="1" x14ac:dyDescent="0.3"/>
  </sheetData>
  <mergeCells count="61">
    <mergeCell ref="L60:N60"/>
    <mergeCell ref="D55:F55"/>
    <mergeCell ref="D56:F56"/>
    <mergeCell ref="G50:H50"/>
    <mergeCell ref="G51:H51"/>
    <mergeCell ref="G52:H52"/>
    <mergeCell ref="G53:H53"/>
    <mergeCell ref="G54:H54"/>
    <mergeCell ref="G55:H55"/>
    <mergeCell ref="G56:H56"/>
    <mergeCell ref="H60:J60"/>
    <mergeCell ref="I51:K51"/>
    <mergeCell ref="I52:K52"/>
    <mergeCell ref="I53:K53"/>
    <mergeCell ref="I54:K54"/>
    <mergeCell ref="I55:K55"/>
    <mergeCell ref="D53:F53"/>
    <mergeCell ref="D54:F54"/>
    <mergeCell ref="D50:F50"/>
    <mergeCell ref="D51:F51"/>
    <mergeCell ref="D52:F52"/>
    <mergeCell ref="C77:F77"/>
    <mergeCell ref="G77:N77"/>
    <mergeCell ref="AA60:AC60"/>
    <mergeCell ref="AA51:AD51"/>
    <mergeCell ref="AA52:AD52"/>
    <mergeCell ref="AA53:AD53"/>
    <mergeCell ref="V51:W51"/>
    <mergeCell ref="X51:Z51"/>
    <mergeCell ref="V52:W52"/>
    <mergeCell ref="X52:Z52"/>
    <mergeCell ref="AA57:AD57"/>
    <mergeCell ref="V58:Z58"/>
    <mergeCell ref="AA58:AD58"/>
    <mergeCell ref="V53:W53"/>
    <mergeCell ref="X53:Z53"/>
    <mergeCell ref="I56:K56"/>
    <mergeCell ref="V56:W56"/>
    <mergeCell ref="X56:Z56"/>
    <mergeCell ref="V55:W55"/>
    <mergeCell ref="X55:Z55"/>
    <mergeCell ref="W77:AD77"/>
    <mergeCell ref="V57:Z57"/>
    <mergeCell ref="AA56:AD56"/>
    <mergeCell ref="AA55:AD55"/>
    <mergeCell ref="V54:W54"/>
    <mergeCell ref="X54:Z54"/>
    <mergeCell ref="AA54:AD54"/>
    <mergeCell ref="G6:J6"/>
    <mergeCell ref="G4:K4"/>
    <mergeCell ref="B8:AE8"/>
    <mergeCell ref="W9:Y9"/>
    <mergeCell ref="B47:AE47"/>
    <mergeCell ref="H48:J48"/>
    <mergeCell ref="W48:Y48"/>
    <mergeCell ref="AA50:AD50"/>
    <mergeCell ref="V50:W50"/>
    <mergeCell ref="X50:Z50"/>
    <mergeCell ref="H9:J9"/>
    <mergeCell ref="P9:R9"/>
    <mergeCell ref="I50:K50"/>
  </mergeCells>
  <conditionalFormatting sqref="W10:W45 Y10:Y45 W70:W75 Y70:Y75">
    <cfRule type="expression" dxfId="46" priority="7564" stopIfTrue="1">
      <formula>ISBLANK(W10)</formula>
    </cfRule>
  </conditionalFormatting>
  <conditionalFormatting sqref="G69:G75 V10:V45 G10:G45">
    <cfRule type="expression" dxfId="45" priority="7565" stopIfTrue="1">
      <formula>H10&gt;J10</formula>
    </cfRule>
    <cfRule type="expression" dxfId="44" priority="7566" stopIfTrue="1">
      <formula>H10&lt;J10</formula>
    </cfRule>
  </conditionalFormatting>
  <conditionalFormatting sqref="Z10:Z45 K10:K45">
    <cfRule type="expression" dxfId="43" priority="7567">
      <formula>J10&gt;H10</formula>
    </cfRule>
    <cfRule type="expression" dxfId="42" priority="7568">
      <formula>J10&lt;H10</formula>
    </cfRule>
  </conditionalFormatting>
  <conditionalFormatting sqref="K69:K75">
    <cfRule type="expression" dxfId="41" priority="7569">
      <formula>J69&gt;H69</formula>
    </cfRule>
    <cfRule type="expression" dxfId="40" priority="7570">
      <formula>$J69&lt;$H69</formula>
    </cfRule>
  </conditionalFormatting>
  <conditionalFormatting sqref="W10:W45 W70:W75 Y70:Y75">
    <cfRule type="expression" dxfId="39" priority="7563">
      <formula>ISNUMBER(W10)</formula>
    </cfRule>
  </conditionalFormatting>
  <conditionalFormatting sqref="Y10:Y45">
    <cfRule type="expression" dxfId="38" priority="7562">
      <formula>ISNUMBER(Y10)</formula>
    </cfRule>
  </conditionalFormatting>
  <conditionalFormatting sqref="W69">
    <cfRule type="expression" dxfId="37" priority="7560">
      <formula>ISNUMBER(W69)</formula>
    </cfRule>
  </conditionalFormatting>
  <conditionalFormatting sqref="W69 Y69">
    <cfRule type="expression" dxfId="36" priority="7561" stopIfTrue="1">
      <formula>ISBLANK(W69)</formula>
    </cfRule>
  </conditionalFormatting>
  <conditionalFormatting sqref="Y69">
    <cfRule type="expression" dxfId="35" priority="7559">
      <formula>ISNUMBER(Y69)</formula>
    </cfRule>
  </conditionalFormatting>
  <conditionalFormatting sqref="W61:W68">
    <cfRule type="expression" dxfId="34" priority="4936">
      <formula>ISNUMBER(W61)</formula>
    </cfRule>
  </conditionalFormatting>
  <conditionalFormatting sqref="W61:W68 Y61:Y68">
    <cfRule type="expression" dxfId="33" priority="4937" stopIfTrue="1">
      <formula>ISBLANK(W61)</formula>
    </cfRule>
  </conditionalFormatting>
  <conditionalFormatting sqref="Y61:Y68">
    <cfRule type="expression" dxfId="32" priority="4935">
      <formula>ISNUMBER(Y61)</formula>
    </cfRule>
  </conditionalFormatting>
  <conditionalFormatting sqref="V61:V75">
    <cfRule type="expression" dxfId="31" priority="4901">
      <formula>AND(AA$58&lt;&gt;"",V61=AA$58)</formula>
    </cfRule>
    <cfRule type="expression" dxfId="30" priority="4903">
      <formula>AND(KOGameRule=0,V61=$G61,Z61=$K61)</formula>
    </cfRule>
    <cfRule type="expression" dxfId="29" priority="4906">
      <formula>W61&lt;Y61</formula>
    </cfRule>
    <cfRule type="expression" dxfId="28" priority="4907">
      <formula>W61&gt;Y61</formula>
    </cfRule>
  </conditionalFormatting>
  <conditionalFormatting sqref="Z61:Z75">
    <cfRule type="expression" dxfId="27" priority="4900">
      <formula>AND(AA$58&lt;&gt;"",Z61=AA$58)</formula>
    </cfRule>
    <cfRule type="expression" dxfId="26" priority="4902">
      <formula>AND(KOGameRule=0,V61=$G61,Z61=$K61)</formula>
    </cfRule>
    <cfRule type="expression" dxfId="25" priority="4904">
      <formula>Y61&lt;W61</formula>
    </cfRule>
    <cfRule type="expression" dxfId="24" priority="4905">
      <formula>Y61&gt;W61</formula>
    </cfRule>
  </conditionalFormatting>
  <conditionalFormatting sqref="L61:L75">
    <cfRule type="expression" dxfId="23" priority="4619">
      <formula>AND(H61&lt;&gt;"",J61&lt;&gt;"",H61=J61)</formula>
    </cfRule>
  </conditionalFormatting>
  <conditionalFormatting sqref="N61:N75">
    <cfRule type="expression" dxfId="22" priority="4618">
      <formula>AND(H61&lt;&gt;"",J61&lt;&gt;"",H61=J61)</formula>
    </cfRule>
  </conditionalFormatting>
  <conditionalFormatting sqref="AA61:AA75">
    <cfRule type="expression" dxfId="21" priority="4617">
      <formula>AND(W61&lt;&gt;"",Y61&lt;&gt;"",W61=Y61)</formula>
    </cfRule>
  </conditionalFormatting>
  <conditionalFormatting sqref="AC61:AC75">
    <cfRule type="expression" dxfId="20" priority="4616">
      <formula>AND(W61&lt;&gt;"",Y61&lt;&gt;"",W61=Y61)</formula>
    </cfRule>
  </conditionalFormatting>
  <conditionalFormatting sqref="V51:W51">
    <cfRule type="expression" dxfId="19" priority="114">
      <formula>V51=$D51</formula>
    </cfRule>
  </conditionalFormatting>
  <conditionalFormatting sqref="X51:Z51">
    <cfRule type="expression" dxfId="18" priority="113">
      <formula>$G51=X51</formula>
    </cfRule>
  </conditionalFormatting>
  <conditionalFormatting sqref="AA51:AD51">
    <cfRule type="expression" dxfId="17" priority="112">
      <formula>AND($I51&lt;&gt;"",$I51=AA51)</formula>
    </cfRule>
  </conditionalFormatting>
  <conditionalFormatting sqref="V52:W52">
    <cfRule type="expression" dxfId="16" priority="111">
      <formula>V52=$D52</formula>
    </cfRule>
  </conditionalFormatting>
  <conditionalFormatting sqref="V53:W53">
    <cfRule type="expression" dxfId="15" priority="110">
      <formula>V53=$D53</formula>
    </cfRule>
  </conditionalFormatting>
  <conditionalFormatting sqref="V54:W54">
    <cfRule type="expression" dxfId="14" priority="109">
      <formula>V54=$D54</formula>
    </cfRule>
  </conditionalFormatting>
  <conditionalFormatting sqref="V55:W55">
    <cfRule type="expression" dxfId="13" priority="108">
      <formula>V55=$D55</formula>
    </cfRule>
  </conditionalFormatting>
  <conditionalFormatting sqref="V56:W56">
    <cfRule type="expression" dxfId="12" priority="107">
      <formula>V56=$D56</formula>
    </cfRule>
  </conditionalFormatting>
  <conditionalFormatting sqref="X52:Z52">
    <cfRule type="expression" dxfId="11" priority="106">
      <formula>$G52=X52</formula>
    </cfRule>
  </conditionalFormatting>
  <conditionalFormatting sqref="X53:Z53">
    <cfRule type="expression" dxfId="10" priority="105">
      <formula>$G53=X53</formula>
    </cfRule>
  </conditionalFormatting>
  <conditionalFormatting sqref="X54:Z54">
    <cfRule type="expression" dxfId="9" priority="104">
      <formula>$G54=X54</formula>
    </cfRule>
  </conditionalFormatting>
  <conditionalFormatting sqref="X55:Z55">
    <cfRule type="expression" dxfId="8" priority="103">
      <formula>$G55=X55</formula>
    </cfRule>
  </conditionalFormatting>
  <conditionalFormatting sqref="X56:Z56">
    <cfRule type="expression" dxfId="7" priority="102">
      <formula>$G56=X56</formula>
    </cfRule>
  </conditionalFormatting>
  <conditionalFormatting sqref="AA52:AD52">
    <cfRule type="expression" dxfId="6" priority="101">
      <formula>AND($I52&lt;&gt;"",$I52=AA52)</formula>
    </cfRule>
  </conditionalFormatting>
  <conditionalFormatting sqref="AA53:AD53">
    <cfRule type="expression" dxfId="5" priority="100">
      <formula>AND($I53&lt;&gt;"",$I53=AA53)</formula>
    </cfRule>
  </conditionalFormatting>
  <conditionalFormatting sqref="AA54:AD54">
    <cfRule type="expression" dxfId="4" priority="99">
      <formula>AND($I54&lt;&gt;"",$I54=AA54)</formula>
    </cfRule>
  </conditionalFormatting>
  <conditionalFormatting sqref="AA55:AD55">
    <cfRule type="expression" dxfId="3" priority="98">
      <formula>AND($I55&lt;&gt;"",$I55=AA55)</formula>
    </cfRule>
  </conditionalFormatting>
  <conditionalFormatting sqref="AA56:AD56">
    <cfRule type="expression" dxfId="2" priority="97">
      <formula>AND($I56&lt;&gt;"",$I56=AA56)</formula>
    </cfRule>
  </conditionalFormatting>
  <conditionalFormatting sqref="V51:AD56">
    <cfRule type="expression" dxfId="1" priority="96">
      <formula>MATCH(V51,QualifiedCountries,0)</formula>
    </cfRule>
  </conditionalFormatting>
  <dataValidations count="2">
    <dataValidation type="list" allowBlank="1" showInputMessage="1" showErrorMessage="1" sqref="AA58:AD58">
      <formula1>U$58:U$75</formula1>
    </dataValidation>
    <dataValidation type="list" allowBlank="1" showInputMessage="1" showErrorMessage="1" sqref="G6:J6">
      <formula1>"Based on real matches, Based on player's prediction matches"</formula1>
    </dataValidation>
  </dataValidations>
  <printOptions horizontalCentered="1" verticalCentered="1"/>
  <pageMargins left="0.39" right="0.32" top="0.28999999999999998" bottom="0.39" header="0.21" footer="0.26"/>
  <pageSetup scale="45" orientation="landscape" horizontalDpi="300" verticalDpi="300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O41"/>
  <sheetViews>
    <sheetView tabSelected="1" zoomScale="80" zoomScaleNormal="80" workbookViewId="0">
      <selection activeCell="A19" sqref="A19"/>
    </sheetView>
  </sheetViews>
  <sheetFormatPr defaultColWidth="12.44140625" defaultRowHeight="15.6" customHeight="1" x14ac:dyDescent="0.3"/>
  <cols>
    <col min="1" max="1" width="12.44140625" style="378" customWidth="1"/>
    <col min="2" max="16384" width="12.44140625" style="378"/>
  </cols>
  <sheetData>
    <row r="4" spans="1:1" s="372" customFormat="1" ht="15.6" customHeight="1" x14ac:dyDescent="0.5">
      <c r="A4" s="371"/>
    </row>
    <row r="5" spans="1:1" s="372" customFormat="1" ht="15.6" customHeight="1" x14ac:dyDescent="0.5">
      <c r="A5" s="373"/>
    </row>
    <row r="40" spans="1:15" s="372" customFormat="1" ht="30" customHeight="1" x14ac:dyDescent="0.5">
      <c r="A40" s="374" t="s">
        <v>185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5"/>
      <c r="N40" s="375"/>
      <c r="O40" s="375"/>
    </row>
    <row r="41" spans="1:15" s="372" customFormat="1" ht="30" customHeight="1" x14ac:dyDescent="0.5">
      <c r="A41" s="376" t="s">
        <v>186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7"/>
      <c r="N41" s="377"/>
      <c r="O41" s="377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19" sqref="A19"/>
    </sheetView>
  </sheetViews>
  <sheetFormatPr defaultColWidth="12.44140625" defaultRowHeight="15.6" customHeight="1" x14ac:dyDescent="0.3"/>
  <cols>
    <col min="1" max="1" width="12.44140625" style="378" customWidth="1"/>
    <col min="2" max="16384" width="12.44140625" style="378"/>
  </cols>
  <sheetData>
    <row r="4" spans="1:1" s="372" customFormat="1" ht="15.6" customHeight="1" x14ac:dyDescent="0.5">
      <c r="A4" s="371"/>
    </row>
    <row r="5" spans="1:1" s="372" customFormat="1" ht="15.6" customHeight="1" x14ac:dyDescent="0.5">
      <c r="A5" s="373"/>
    </row>
    <row r="40" spans="1:15" s="372" customFormat="1" ht="30" customHeight="1" x14ac:dyDescent="0.5">
      <c r="A40" s="374" t="s">
        <v>185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5"/>
      <c r="N40" s="375"/>
      <c r="O40" s="375"/>
    </row>
    <row r="41" spans="1:15" s="372" customFormat="1" ht="30" customHeight="1" x14ac:dyDescent="0.5">
      <c r="A41" s="376" t="s">
        <v>186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7"/>
      <c r="N41" s="377"/>
      <c r="O41" s="377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N102"/>
  <sheetViews>
    <sheetView showGridLines="0" zoomScale="90" zoomScaleNormal="90" workbookViewId="0">
      <selection sqref="A1:XFD1048576"/>
    </sheetView>
  </sheetViews>
  <sheetFormatPr defaultColWidth="0" defaultRowHeight="14.4" zeroHeight="1" x14ac:dyDescent="0.3"/>
  <cols>
    <col min="1" max="1" width="2.44140625" style="2" customWidth="1"/>
    <col min="2" max="5" width="3.77734375" style="2" customWidth="1"/>
    <col min="6" max="6" width="6.77734375" style="27" customWidth="1"/>
    <col min="7" max="7" width="6.77734375" style="3" customWidth="1"/>
    <col min="8" max="8" width="21.77734375" style="2" customWidth="1"/>
    <col min="9" max="13" width="3.77734375" style="2" customWidth="1"/>
    <col min="14" max="14" width="21.77734375" style="2" customWidth="1"/>
    <col min="15" max="28" width="3.77734375" style="2" customWidth="1"/>
    <col min="29" max="33" width="3.77734375" style="5" customWidth="1"/>
    <col min="34" max="34" width="3.77734375" style="53" customWidth="1"/>
    <col min="35" max="35" width="3.77734375" style="56" customWidth="1"/>
    <col min="36" max="36" width="3.77734375" style="65" customWidth="1"/>
    <col min="37" max="37" width="3.77734375" style="35" customWidth="1"/>
    <col min="38" max="38" width="3.77734375" style="2" customWidth="1"/>
    <col min="39" max="39" width="1.33203125" style="2" customWidth="1"/>
    <col min="40" max="42" width="3.77734375" style="2" customWidth="1"/>
    <col min="43" max="43" width="2.88671875" style="2" customWidth="1"/>
    <col min="44" max="45" width="3.77734375" style="2" customWidth="1"/>
    <col min="46" max="46" width="3" style="2" hidden="1" customWidth="1"/>
    <col min="47" max="107" width="9.109375" style="2" hidden="1" customWidth="1"/>
    <col min="108" max="111" width="9.109375" style="5" hidden="1" customWidth="1"/>
    <col min="112" max="16384" width="9.109375" style="2" hidden="1"/>
  </cols>
  <sheetData>
    <row r="1" spans="2:118" x14ac:dyDescent="0.3">
      <c r="B1" s="7"/>
      <c r="AD1" s="6"/>
      <c r="AE1" s="6"/>
      <c r="AF1" s="6"/>
      <c r="AG1" s="6"/>
      <c r="AH1" s="52"/>
    </row>
    <row r="2" spans="2:118" x14ac:dyDescent="0.3">
      <c r="AD2" s="6"/>
      <c r="AE2" s="6"/>
      <c r="AF2" s="6"/>
      <c r="AG2" s="6"/>
      <c r="AH2" s="52"/>
    </row>
    <row r="3" spans="2:118" ht="15" customHeight="1" x14ac:dyDescent="0.3">
      <c r="B3" s="7"/>
      <c r="C3" s="342" t="str">
        <f>INDEX(Language!$A$1:$D$115,MATCH("Language",Language!$B$1:$B$112,0),MATCH($H$3,Language!$A$1:$C$1,0))</f>
        <v>Language</v>
      </c>
      <c r="D3" s="342"/>
      <c r="E3" s="342"/>
      <c r="F3" s="342"/>
      <c r="G3" s="28" t="s">
        <v>19</v>
      </c>
      <c r="H3" s="2" t="s">
        <v>116</v>
      </c>
      <c r="AD3" s="6"/>
      <c r="AE3" s="6"/>
      <c r="AF3" s="6"/>
      <c r="AG3" s="6"/>
      <c r="AH3" s="52"/>
    </row>
    <row r="4" spans="2:118" ht="8.25" customHeight="1" x14ac:dyDescent="0.3">
      <c r="E4" s="4"/>
      <c r="G4" s="28"/>
      <c r="AD4" s="6"/>
      <c r="AE4" s="6"/>
      <c r="AF4" s="6"/>
      <c r="AG4" s="6"/>
      <c r="AH4" s="52"/>
      <c r="DE4" s="6" t="s">
        <v>1</v>
      </c>
    </row>
    <row r="5" spans="2:118" ht="15" customHeight="1" x14ac:dyDescent="0.3">
      <c r="B5" s="7"/>
      <c r="C5" s="342" t="str">
        <f>INDEX(Language!$A$1:$D$115,MATCH("Timezone",Language!$B$1:$B$112,0),MATCH($H$3,Language!$A$1:$C$1,0))</f>
        <v>Timezone</v>
      </c>
      <c r="D5" s="342"/>
      <c r="E5" s="342"/>
      <c r="F5" s="342"/>
      <c r="G5" s="28" t="s">
        <v>19</v>
      </c>
      <c r="H5" s="2" t="s">
        <v>114</v>
      </c>
      <c r="AD5" s="6"/>
      <c r="AE5" s="6"/>
      <c r="AF5" s="6"/>
      <c r="AG5" s="6"/>
      <c r="AH5" s="52"/>
    </row>
    <row r="6" spans="2:118" x14ac:dyDescent="0.3">
      <c r="G6" s="4"/>
    </row>
    <row r="7" spans="2:118" s="9" customFormat="1" ht="25.5" customHeight="1" x14ac:dyDescent="0.3">
      <c r="B7" s="340" t="str">
        <f>INDEX(Language!$A$1:$D$115,MATCH("Euro 2016 Schedule and Scoresheet",Language!$B$1:$B$112,0),MATCH($H$3,Language!$A$1:$C$1,0))</f>
        <v>Euro 2016 Schedule and Scoresheet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2"/>
      <c r="DD7" s="8"/>
      <c r="DE7" s="8"/>
      <c r="DF7" s="8"/>
      <c r="DG7" s="8"/>
    </row>
    <row r="8" spans="2:118" ht="18" customHeight="1" x14ac:dyDescent="0.3">
      <c r="B8" s="25"/>
      <c r="AG8" s="15"/>
      <c r="AH8" s="54"/>
      <c r="AI8" s="72"/>
      <c r="AN8" s="75"/>
      <c r="AO8" s="75"/>
      <c r="AP8" s="75"/>
      <c r="AR8" s="73"/>
    </row>
    <row r="9" spans="2:118" s="9" customFormat="1" ht="18" customHeight="1" x14ac:dyDescent="0.3">
      <c r="B9" s="10"/>
      <c r="C9" s="332" t="str">
        <f>INDEX(Language!$A$1:$D$115,MATCH("Group Stages",Language!$B$1:$B$112,0),MATCH($H$3,Language!$A$1:$C$1,0))</f>
        <v>Group Stages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74"/>
      <c r="AC9" s="341" t="str">
        <f>INDEX(Language!$A$1:$D$115,MATCH("Standings",Language!$B$1:$B$112,0),MATCH($H$3,Language!$A$1:$C$1,0))</f>
        <v>Standings</v>
      </c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13"/>
      <c r="AS9" s="2"/>
      <c r="DG9" s="8"/>
      <c r="DH9" s="8"/>
      <c r="DI9" s="8"/>
      <c r="DJ9" s="8"/>
    </row>
    <row r="10" spans="2:118" s="9" customFormat="1" ht="18" customHeight="1" x14ac:dyDescent="0.3">
      <c r="B10" s="10"/>
      <c r="C10" s="10"/>
      <c r="D10" s="11"/>
      <c r="E10" s="11"/>
      <c r="F10" s="2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3"/>
      <c r="AB10" s="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0"/>
      <c r="AQ10" s="57"/>
      <c r="AR10" s="13"/>
      <c r="AS10" s="2"/>
      <c r="DK10" s="8"/>
      <c r="DL10" s="8"/>
      <c r="DM10" s="8"/>
      <c r="DN10" s="8"/>
    </row>
    <row r="11" spans="2:118" s="9" customFormat="1" ht="18" customHeight="1" x14ac:dyDescent="0.3">
      <c r="B11" s="10"/>
      <c r="C11" s="10"/>
      <c r="D11" s="26"/>
      <c r="E11" s="26"/>
      <c r="F11" s="30"/>
      <c r="G11" s="26"/>
      <c r="H11" s="70" t="str">
        <f>INDEX(Language!$A$1:$D$115,MATCH("Country",Language!$B$1:$B$112,0),MATCH($H$3,Language!$A$1:$C$1,0))</f>
        <v>Country</v>
      </c>
      <c r="I11" s="26"/>
      <c r="J11" s="339" t="str">
        <f>INDEX(Language!$A$1:$D$115,MATCH("Score",Language!$B$1:$B$112,0),MATCH($H$3,Language!$A$1:$C$1,0))</f>
        <v>Score</v>
      </c>
      <c r="K11" s="339"/>
      <c r="L11" s="339"/>
      <c r="M11" s="26"/>
      <c r="N11" s="71" t="str">
        <f>INDEX(Language!$A$1:$D$115,MATCH("Country",Language!$B$1:$B$112,0),MATCH($H$3,Language!$A$1:$C$1,0))</f>
        <v>Country</v>
      </c>
      <c r="O11" s="339"/>
      <c r="P11" s="339"/>
      <c r="Q11" s="339"/>
      <c r="R11" s="68"/>
      <c r="S11" s="68"/>
      <c r="T11" s="68"/>
      <c r="U11" s="68"/>
      <c r="V11" s="68"/>
      <c r="W11" s="68"/>
      <c r="X11" s="68"/>
      <c r="Y11" s="68"/>
      <c r="Z11" s="68"/>
      <c r="AA11" s="69"/>
      <c r="AB11" s="1"/>
      <c r="AC11" s="352" t="str">
        <f>INDEX(Language!$A$1:$D$115,MATCH("Group A",Language!$B$1:$B$112,0),MATCH($H$3,Language!$A$1:$C$1,0))</f>
        <v>Group A</v>
      </c>
      <c r="AD11" s="352"/>
      <c r="AE11" s="352"/>
      <c r="AF11" s="352"/>
      <c r="AG11" s="352"/>
      <c r="AH11" s="98" t="s">
        <v>0</v>
      </c>
      <c r="AI11" s="98" t="s">
        <v>14</v>
      </c>
      <c r="AJ11" s="98" t="s">
        <v>15</v>
      </c>
      <c r="AK11" s="98" t="s">
        <v>16</v>
      </c>
      <c r="AL11" s="98" t="s">
        <v>112</v>
      </c>
      <c r="AM11" s="98"/>
      <c r="AN11" s="98" t="s">
        <v>17</v>
      </c>
      <c r="AO11" s="118" t="s">
        <v>132</v>
      </c>
      <c r="AP11" s="98" t="s">
        <v>28</v>
      </c>
      <c r="AQ11" s="87"/>
      <c r="AR11" s="13"/>
      <c r="AS11" s="2"/>
      <c r="DK11" s="8"/>
      <c r="DL11" s="14"/>
      <c r="DM11" s="15"/>
      <c r="DN11" s="8"/>
    </row>
    <row r="12" spans="2:118" s="9" customFormat="1" ht="18" customHeight="1" x14ac:dyDescent="0.3">
      <c r="B12" s="10"/>
      <c r="C12" s="10"/>
      <c r="D12" s="11"/>
      <c r="E12" s="11"/>
      <c r="F12" s="2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3"/>
      <c r="AB12" s="1"/>
      <c r="AC12" s="99"/>
      <c r="AD12" s="350" t="str">
        <f>VLOOKUP(1,'Dummy Table'!$A$4:$B$8,2,FALSE)</f>
        <v>France</v>
      </c>
      <c r="AE12" s="350"/>
      <c r="AF12" s="350"/>
      <c r="AG12" s="350"/>
      <c r="AH12" s="100">
        <f>SUM(AI12:AK12)</f>
        <v>0</v>
      </c>
      <c r="AI12" s="100">
        <f>VLOOKUP($AD12,'Dummy Table'!$B$4:$C$40,2,FALSE)</f>
        <v>0</v>
      </c>
      <c r="AJ12" s="100">
        <f>VLOOKUP($AD12,'Dummy Table'!$B$4:$D$40,3,FALSE)</f>
        <v>0</v>
      </c>
      <c r="AK12" s="100">
        <f>VLOOKUP($AD12,'Dummy Table'!$B$4:$E$40,4,FALSE)</f>
        <v>0</v>
      </c>
      <c r="AL12" s="100">
        <f>VLOOKUP($AD12,'Dummy Table'!$B$4:$F$40,5,FALSE)</f>
        <v>0</v>
      </c>
      <c r="AM12" s="117" t="s">
        <v>20</v>
      </c>
      <c r="AN12" s="100">
        <f>VLOOKUP($AD12,'Dummy Table'!$B$4:$G$40,6,FALSE)</f>
        <v>0</v>
      </c>
      <c r="AO12" s="100">
        <f>AL12-AN12</f>
        <v>0</v>
      </c>
      <c r="AP12" s="100">
        <f>AI12*3+AJ12*1</f>
        <v>0</v>
      </c>
      <c r="AQ12" s="87"/>
      <c r="AR12" s="13"/>
      <c r="AS12" s="2"/>
      <c r="DK12" s="8"/>
      <c r="DL12" s="14"/>
      <c r="DM12" s="15"/>
      <c r="DN12" s="8"/>
    </row>
    <row r="13" spans="2:118" s="9" customFormat="1" ht="18" customHeight="1" x14ac:dyDescent="0.3">
      <c r="B13" s="10"/>
      <c r="C13" s="10"/>
      <c r="D13" s="12"/>
      <c r="E13" s="12"/>
      <c r="F13" s="121"/>
      <c r="G13" s="16"/>
      <c r="H13" s="17" t="s">
        <v>13</v>
      </c>
      <c r="I13" s="11"/>
      <c r="J13" s="262" t="str">
        <f>IF('Prediction Sheet'!H10&lt;&gt;"",'Prediction Sheet'!H10,"")</f>
        <v/>
      </c>
      <c r="K13" s="39" t="s">
        <v>20</v>
      </c>
      <c r="L13" s="262" t="str">
        <f>IF('Prediction Sheet'!J10&lt;&gt;"",'Prediction Sheet'!J10,"")</f>
        <v/>
      </c>
      <c r="M13" s="11"/>
      <c r="N13" s="11" t="s">
        <v>24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3"/>
      <c r="AB13" s="1"/>
      <c r="AC13" s="101"/>
      <c r="AD13" s="344" t="str">
        <f>VLOOKUP(2,'Dummy Table'!$A$4:$B$8,2,FALSE)</f>
        <v>Switzerland</v>
      </c>
      <c r="AE13" s="344"/>
      <c r="AF13" s="344"/>
      <c r="AG13" s="344"/>
      <c r="AH13" s="112">
        <f t="shared" ref="AH13:AH15" si="0">SUM(AI13:AK13)</f>
        <v>0</v>
      </c>
      <c r="AI13" s="112">
        <f>VLOOKUP($AD13,'Dummy Table'!$B$4:$C$40,2,FALSE)</f>
        <v>0</v>
      </c>
      <c r="AJ13" s="112">
        <f>VLOOKUP($AD13,'Dummy Table'!$B$4:$D$40,3,FALSE)</f>
        <v>0</v>
      </c>
      <c r="AK13" s="112">
        <f>VLOOKUP($AD13,'Dummy Table'!$B$4:$E$40,4,FALSE)</f>
        <v>0</v>
      </c>
      <c r="AL13" s="112">
        <f>VLOOKUP($AD13,'Dummy Table'!$B$4:$F$40,5,FALSE)</f>
        <v>0</v>
      </c>
      <c r="AM13" s="112" t="s">
        <v>20</v>
      </c>
      <c r="AN13" s="112">
        <f>VLOOKUP($AD13,'Dummy Table'!$B$4:$G$40,6,FALSE)</f>
        <v>0</v>
      </c>
      <c r="AO13" s="112">
        <f t="shared" ref="AO13:AO15" si="1">AL13-AN13</f>
        <v>0</v>
      </c>
      <c r="AP13" s="112">
        <f>AI13*3+AJ13*1</f>
        <v>0</v>
      </c>
      <c r="AQ13" s="87"/>
      <c r="AR13" s="13"/>
      <c r="AS13" s="2"/>
      <c r="DK13" s="8"/>
      <c r="DL13" s="14"/>
      <c r="DM13" s="15"/>
      <c r="DN13" s="8"/>
    </row>
    <row r="14" spans="2:118" s="9" customFormat="1" ht="18" customHeight="1" x14ac:dyDescent="0.3">
      <c r="B14" s="10"/>
      <c r="C14" s="10"/>
      <c r="D14" s="12"/>
      <c r="E14" s="12"/>
      <c r="F14" s="31"/>
      <c r="G14" s="16"/>
      <c r="H14" s="17" t="s">
        <v>56</v>
      </c>
      <c r="I14" s="11"/>
      <c r="J14" s="262" t="str">
        <f>IF('Prediction Sheet'!H11&lt;&gt;"",'Prediction Sheet'!H11,"")</f>
        <v/>
      </c>
      <c r="K14" s="39" t="s">
        <v>20</v>
      </c>
      <c r="L14" s="262" t="str">
        <f>IF('Prediction Sheet'!J11&lt;&gt;"",'Prediction Sheet'!J11,"")</f>
        <v/>
      </c>
      <c r="M14" s="11"/>
      <c r="N14" s="11" t="s">
        <v>57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3"/>
      <c r="AB14" s="1"/>
      <c r="AC14" s="102"/>
      <c r="AD14" s="343" t="str">
        <f>VLOOKUP(3,'Dummy Table'!$A$4:$B$8,2,FALSE)</f>
        <v>Romania</v>
      </c>
      <c r="AE14" s="343"/>
      <c r="AF14" s="343"/>
      <c r="AG14" s="343"/>
      <c r="AH14" s="103">
        <f t="shared" si="0"/>
        <v>0</v>
      </c>
      <c r="AI14" s="103">
        <f>VLOOKUP($AD14,'Dummy Table'!$B$4:$C$40,2,FALSE)</f>
        <v>0</v>
      </c>
      <c r="AJ14" s="103">
        <f>VLOOKUP($AD14,'Dummy Table'!$B$4:$D$40,3,FALSE)</f>
        <v>0</v>
      </c>
      <c r="AK14" s="103">
        <f>VLOOKUP($AD14,'Dummy Table'!$B$4:$E$40,4,FALSE)</f>
        <v>0</v>
      </c>
      <c r="AL14" s="103">
        <f>VLOOKUP($AD14,'Dummy Table'!$B$4:$F$40,5,FALSE)</f>
        <v>0</v>
      </c>
      <c r="AM14" s="103" t="s">
        <v>20</v>
      </c>
      <c r="AN14" s="103">
        <f>VLOOKUP($AD14,'Dummy Table'!$B$4:$G$40,6,FALSE)</f>
        <v>0</v>
      </c>
      <c r="AO14" s="103">
        <f t="shared" si="1"/>
        <v>0</v>
      </c>
      <c r="AP14" s="103">
        <f>AI14*3+AJ14*1</f>
        <v>0</v>
      </c>
      <c r="AQ14" s="87"/>
      <c r="AR14" s="13"/>
      <c r="AS14" s="2"/>
      <c r="DK14" s="8"/>
      <c r="DL14" s="14"/>
      <c r="DM14" s="15"/>
      <c r="DN14" s="8"/>
    </row>
    <row r="15" spans="2:118" s="9" customFormat="1" ht="18" customHeight="1" x14ac:dyDescent="0.3">
      <c r="B15" s="10"/>
      <c r="C15" s="10"/>
      <c r="D15" s="12"/>
      <c r="E15" s="12"/>
      <c r="F15" s="31"/>
      <c r="G15" s="16"/>
      <c r="H15" s="17" t="s">
        <v>23</v>
      </c>
      <c r="I15" s="11"/>
      <c r="J15" s="262" t="str">
        <f>IF('Prediction Sheet'!H12&lt;&gt;"",'Prediction Sheet'!H12,"")</f>
        <v/>
      </c>
      <c r="K15" s="39" t="s">
        <v>20</v>
      </c>
      <c r="L15" s="262" t="str">
        <f>IF('Prediction Sheet'!J12&lt;&gt;"",'Prediction Sheet'!J12,"")</f>
        <v/>
      </c>
      <c r="M15" s="11"/>
      <c r="N15" s="11" t="s">
        <v>59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3"/>
      <c r="AB15" s="1"/>
      <c r="AC15" s="51"/>
      <c r="AD15" s="349" t="str">
        <f>VLOOKUP(4,'Dummy Table'!$A$4:$B$8,2,FALSE)</f>
        <v>Albania</v>
      </c>
      <c r="AE15" s="349"/>
      <c r="AF15" s="349"/>
      <c r="AG15" s="349"/>
      <c r="AH15" s="12">
        <f t="shared" si="0"/>
        <v>0</v>
      </c>
      <c r="AI15" s="12">
        <f>VLOOKUP($AD15,'Dummy Table'!$B$4:$C$40,2,FALSE)</f>
        <v>0</v>
      </c>
      <c r="AJ15" s="12">
        <f>VLOOKUP($AD15,'Dummy Table'!$B$4:$D$40,3,FALSE)</f>
        <v>0</v>
      </c>
      <c r="AK15" s="12">
        <f>VLOOKUP($AD15,'Dummy Table'!$B$4:$E$40,4,FALSE)</f>
        <v>0</v>
      </c>
      <c r="AL15" s="12">
        <f>VLOOKUP($AD15,'Dummy Table'!$B$4:$F$40,5,FALSE)</f>
        <v>0</v>
      </c>
      <c r="AM15" s="12" t="s">
        <v>20</v>
      </c>
      <c r="AN15" s="12">
        <f>VLOOKUP($AD15,'Dummy Table'!$B$4:$G$40,6,FALSE)</f>
        <v>0</v>
      </c>
      <c r="AO15" s="12">
        <f t="shared" si="1"/>
        <v>0</v>
      </c>
      <c r="AP15" s="12">
        <f>AI15*3+AJ15*1</f>
        <v>0</v>
      </c>
      <c r="AQ15" s="87"/>
      <c r="AR15" s="13"/>
      <c r="AS15" s="2"/>
      <c r="DK15" s="8"/>
      <c r="DL15" s="14"/>
      <c r="DM15" s="15"/>
      <c r="DN15" s="8"/>
    </row>
    <row r="16" spans="2:118" s="9" customFormat="1" ht="18" customHeight="1" x14ac:dyDescent="0.3">
      <c r="B16" s="10"/>
      <c r="C16" s="10"/>
      <c r="D16" s="12"/>
      <c r="E16" s="12"/>
      <c r="F16" s="31"/>
      <c r="G16" s="16"/>
      <c r="H16" s="17" t="s">
        <v>2</v>
      </c>
      <c r="I16" s="11"/>
      <c r="J16" s="262" t="str">
        <f>IF('Prediction Sheet'!H13&lt;&gt;"",'Prediction Sheet'!H13,"")</f>
        <v/>
      </c>
      <c r="K16" s="39" t="s">
        <v>20</v>
      </c>
      <c r="L16" s="262" t="str">
        <f>IF('Prediction Sheet'!J13&lt;&gt;"",'Prediction Sheet'!J13,"")</f>
        <v/>
      </c>
      <c r="M16" s="11"/>
      <c r="N16" s="11" t="s">
        <v>58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3"/>
      <c r="AB16" s="1"/>
      <c r="AC16" s="351" t="str">
        <f>INDEX(Language!$A$1:$D$115,MATCH("Group B",Language!$B$1:$B$112,0),MATCH($H$3,Language!$A$1:$C$1,0))</f>
        <v>Group B</v>
      </c>
      <c r="AD16" s="351"/>
      <c r="AE16" s="351"/>
      <c r="AF16" s="351"/>
      <c r="AG16" s="351"/>
      <c r="AH16" s="104" t="s">
        <v>0</v>
      </c>
      <c r="AI16" s="104" t="s">
        <v>14</v>
      </c>
      <c r="AJ16" s="104" t="s">
        <v>15</v>
      </c>
      <c r="AK16" s="104" t="s">
        <v>16</v>
      </c>
      <c r="AL16" s="104" t="s">
        <v>112</v>
      </c>
      <c r="AM16" s="104"/>
      <c r="AN16" s="104" t="s">
        <v>17</v>
      </c>
      <c r="AO16" s="104" t="s">
        <v>132</v>
      </c>
      <c r="AP16" s="104" t="s">
        <v>28</v>
      </c>
      <c r="AQ16" s="88"/>
      <c r="AR16" s="13"/>
      <c r="AS16" s="2"/>
      <c r="DK16" s="8"/>
      <c r="DL16" s="14"/>
      <c r="DM16" s="15"/>
      <c r="DN16" s="8"/>
    </row>
    <row r="17" spans="2:118" s="9" customFormat="1" ht="18" customHeight="1" x14ac:dyDescent="0.3">
      <c r="B17" s="10"/>
      <c r="C17" s="10"/>
      <c r="D17" s="12"/>
      <c r="E17" s="12"/>
      <c r="F17" s="31"/>
      <c r="G17" s="16"/>
      <c r="H17" s="17" t="s">
        <v>66</v>
      </c>
      <c r="I17" s="11"/>
      <c r="J17" s="262" t="str">
        <f>IF('Prediction Sheet'!H14&lt;&gt;"",'Prediction Sheet'!H14,"")</f>
        <v/>
      </c>
      <c r="K17" s="39" t="s">
        <v>20</v>
      </c>
      <c r="L17" s="262" t="str">
        <f>IF('Prediction Sheet'!J14&lt;&gt;"",'Prediction Sheet'!J14,"")</f>
        <v/>
      </c>
      <c r="M17" s="11"/>
      <c r="N17" s="11" t="s">
        <v>67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3"/>
      <c r="AB17" s="1"/>
      <c r="AC17" s="101"/>
      <c r="AD17" s="350" t="str">
        <f>VLOOKUP(1,'Dummy Table'!$A$11:$B$15,2,FALSE)</f>
        <v>England</v>
      </c>
      <c r="AE17" s="350"/>
      <c r="AF17" s="350"/>
      <c r="AG17" s="350"/>
      <c r="AH17" s="100">
        <f>SUM(AI17:AK17)</f>
        <v>0</v>
      </c>
      <c r="AI17" s="100">
        <f>VLOOKUP($AD17,'Dummy Table'!$B$4:$C$40,2,FALSE)</f>
        <v>0</v>
      </c>
      <c r="AJ17" s="100">
        <f>VLOOKUP($AD17,'Dummy Table'!$B$4:$D$40,3,FALSE)</f>
        <v>0</v>
      </c>
      <c r="AK17" s="100">
        <f>VLOOKUP($AD17,'Dummy Table'!$B$4:$E$40,4,FALSE)</f>
        <v>0</v>
      </c>
      <c r="AL17" s="100">
        <f>VLOOKUP($AD17,'Dummy Table'!$B$4:$F$40,5,FALSE)</f>
        <v>0</v>
      </c>
      <c r="AM17" s="100" t="s">
        <v>20</v>
      </c>
      <c r="AN17" s="100">
        <f>VLOOKUP($AD17,'Dummy Table'!$B$4:$G$40,6,FALSE)</f>
        <v>0</v>
      </c>
      <c r="AO17" s="100">
        <f>AL17-AN17</f>
        <v>0</v>
      </c>
      <c r="AP17" s="100">
        <f>AI17*3+AJ17*1</f>
        <v>0</v>
      </c>
      <c r="AQ17" s="88"/>
      <c r="AR17" s="13"/>
      <c r="AS17" s="2"/>
      <c r="DK17" s="8"/>
      <c r="DL17" s="14"/>
      <c r="DM17" s="15"/>
      <c r="DN17" s="8"/>
    </row>
    <row r="18" spans="2:118" s="9" customFormat="1" ht="18" customHeight="1" x14ac:dyDescent="0.3">
      <c r="B18" s="10"/>
      <c r="C18" s="10"/>
      <c r="D18" s="12"/>
      <c r="E18" s="12"/>
      <c r="F18" s="31"/>
      <c r="G18" s="16"/>
      <c r="H18" s="17" t="s">
        <v>62</v>
      </c>
      <c r="I18" s="11"/>
      <c r="J18" s="262" t="str">
        <f>IF('Prediction Sheet'!H15&lt;&gt;"",'Prediction Sheet'!H15,"")</f>
        <v/>
      </c>
      <c r="K18" s="39" t="s">
        <v>20</v>
      </c>
      <c r="L18" s="262" t="str">
        <f>IF('Prediction Sheet'!J15&lt;&gt;"",'Prediction Sheet'!J15,"")</f>
        <v/>
      </c>
      <c r="M18" s="11"/>
      <c r="N18" s="11" t="s">
        <v>63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3"/>
      <c r="AB18" s="1"/>
      <c r="AC18" s="101"/>
      <c r="AD18" s="344" t="str">
        <f>VLOOKUP(2,'Dummy Table'!$A$11:$B$15,2,FALSE)</f>
        <v>Russia</v>
      </c>
      <c r="AE18" s="344"/>
      <c r="AF18" s="344"/>
      <c r="AG18" s="344"/>
      <c r="AH18" s="112">
        <f t="shared" ref="AH18:AH20" si="2">SUM(AI18:AK18)</f>
        <v>0</v>
      </c>
      <c r="AI18" s="112">
        <f>VLOOKUP($AD18,'Dummy Table'!$B$4:$C$40,2,FALSE)</f>
        <v>0</v>
      </c>
      <c r="AJ18" s="112">
        <f>VLOOKUP($AD18,'Dummy Table'!$B$4:$D$40,3,FALSE)</f>
        <v>0</v>
      </c>
      <c r="AK18" s="112">
        <f>VLOOKUP($AD18,'Dummy Table'!$B$4:$E$40,4,FALSE)</f>
        <v>0</v>
      </c>
      <c r="AL18" s="112">
        <f>VLOOKUP($AD18,'Dummy Table'!$B$4:$F$40,5,FALSE)</f>
        <v>0</v>
      </c>
      <c r="AM18" s="112" t="s">
        <v>20</v>
      </c>
      <c r="AN18" s="112">
        <f>VLOOKUP($AD18,'Dummy Table'!$B$4:$G$40,6,FALSE)</f>
        <v>0</v>
      </c>
      <c r="AO18" s="112">
        <f t="shared" ref="AO18:AO20" si="3">AL18-AN18</f>
        <v>0</v>
      </c>
      <c r="AP18" s="112">
        <f>AI18*3+AJ18*1</f>
        <v>0</v>
      </c>
      <c r="AQ18" s="88"/>
      <c r="AR18" s="13"/>
      <c r="AS18" s="2"/>
      <c r="DK18" s="8"/>
      <c r="DL18" s="14"/>
      <c r="DM18" s="15"/>
      <c r="DN18" s="8"/>
    </row>
    <row r="19" spans="2:118" s="9" customFormat="1" ht="18" customHeight="1" x14ac:dyDescent="0.3">
      <c r="B19" s="10"/>
      <c r="C19" s="10"/>
      <c r="D19" s="12"/>
      <c r="E19" s="12"/>
      <c r="F19" s="31"/>
      <c r="G19" s="16"/>
      <c r="H19" s="17" t="s">
        <v>60</v>
      </c>
      <c r="I19" s="11"/>
      <c r="J19" s="262" t="str">
        <f>IF('Prediction Sheet'!H16&lt;&gt;"",'Prediction Sheet'!H16,"")</f>
        <v/>
      </c>
      <c r="K19" s="39" t="s">
        <v>20</v>
      </c>
      <c r="L19" s="262" t="str">
        <f>IF('Prediction Sheet'!J16&lt;&gt;"",'Prediction Sheet'!J16,"")</f>
        <v/>
      </c>
      <c r="M19" s="11"/>
      <c r="N19" s="11" t="s">
        <v>61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3"/>
      <c r="AB19" s="1"/>
      <c r="AC19" s="102"/>
      <c r="AD19" s="343" t="str">
        <f>VLOOKUP(3,'Dummy Table'!$A$11:$B$15,2,FALSE)</f>
        <v>Slovakia</v>
      </c>
      <c r="AE19" s="343"/>
      <c r="AF19" s="343"/>
      <c r="AG19" s="343"/>
      <c r="AH19" s="103">
        <f t="shared" si="2"/>
        <v>0</v>
      </c>
      <c r="AI19" s="103">
        <f>VLOOKUP($AD19,'Dummy Table'!$B$4:$C$40,2,FALSE)</f>
        <v>0</v>
      </c>
      <c r="AJ19" s="103">
        <f>VLOOKUP($AD19,'Dummy Table'!$B$4:$D$40,3,FALSE)</f>
        <v>0</v>
      </c>
      <c r="AK19" s="103">
        <f>VLOOKUP($AD19,'Dummy Table'!$B$4:$E$40,4,FALSE)</f>
        <v>0</v>
      </c>
      <c r="AL19" s="103">
        <f>VLOOKUP($AD19,'Dummy Table'!$B$4:$F$40,5,FALSE)</f>
        <v>0</v>
      </c>
      <c r="AM19" s="103" t="s">
        <v>20</v>
      </c>
      <c r="AN19" s="103">
        <f>VLOOKUP($AD19,'Dummy Table'!$B$4:$G$40,6,FALSE)</f>
        <v>0</v>
      </c>
      <c r="AO19" s="103">
        <f t="shared" si="3"/>
        <v>0</v>
      </c>
      <c r="AP19" s="103">
        <f>AI19*3+AJ19*1</f>
        <v>0</v>
      </c>
      <c r="AQ19" s="88"/>
      <c r="AR19" s="13"/>
      <c r="AS19" s="2"/>
      <c r="DK19" s="8"/>
      <c r="DL19" s="19"/>
      <c r="DM19" s="15"/>
      <c r="DN19" s="8"/>
    </row>
    <row r="20" spans="2:118" s="9" customFormat="1" ht="18" customHeight="1" x14ac:dyDescent="0.3">
      <c r="B20" s="10"/>
      <c r="C20" s="10"/>
      <c r="D20" s="12"/>
      <c r="E20" s="12"/>
      <c r="F20" s="31"/>
      <c r="G20" s="16"/>
      <c r="H20" s="17" t="s">
        <v>64</v>
      </c>
      <c r="I20" s="11"/>
      <c r="J20" s="262" t="str">
        <f>IF('Prediction Sheet'!H17&lt;&gt;"",'Prediction Sheet'!H17,"")</f>
        <v/>
      </c>
      <c r="K20" s="39" t="s">
        <v>20</v>
      </c>
      <c r="L20" s="262" t="str">
        <f>IF('Prediction Sheet'!J17&lt;&gt;"",'Prediction Sheet'!J17,"")</f>
        <v/>
      </c>
      <c r="M20" s="11"/>
      <c r="N20" s="11" t="s">
        <v>65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3"/>
      <c r="AB20" s="1"/>
      <c r="AC20" s="51"/>
      <c r="AD20" s="349" t="str">
        <f>VLOOKUP(4,'Dummy Table'!$A$11:$B$15,2,FALSE)</f>
        <v>Wales</v>
      </c>
      <c r="AE20" s="349"/>
      <c r="AF20" s="349"/>
      <c r="AG20" s="349"/>
      <c r="AH20" s="12">
        <f t="shared" si="2"/>
        <v>0</v>
      </c>
      <c r="AI20" s="12">
        <f>VLOOKUP($AD20,'Dummy Table'!$B$4:$C$40,2,FALSE)</f>
        <v>0</v>
      </c>
      <c r="AJ20" s="12">
        <f>VLOOKUP($AD20,'Dummy Table'!$B$4:$D$40,3,FALSE)</f>
        <v>0</v>
      </c>
      <c r="AK20" s="12">
        <f>VLOOKUP($AD20,'Dummy Table'!$B$4:$E$40,4,FALSE)</f>
        <v>0</v>
      </c>
      <c r="AL20" s="12">
        <f>VLOOKUP($AD20,'Dummy Table'!$B$4:$F$40,5,FALSE)</f>
        <v>0</v>
      </c>
      <c r="AM20" s="12" t="s">
        <v>20</v>
      </c>
      <c r="AN20" s="12">
        <f>VLOOKUP($AD20,'Dummy Table'!$B$4:$G$40,6,FALSE)</f>
        <v>0</v>
      </c>
      <c r="AO20" s="12">
        <f t="shared" si="3"/>
        <v>0</v>
      </c>
      <c r="AP20" s="12">
        <f>AI20*3+AJ20*1</f>
        <v>0</v>
      </c>
      <c r="AQ20" s="88"/>
      <c r="AR20" s="13"/>
      <c r="AS20" s="2"/>
      <c r="DK20" s="8"/>
      <c r="DL20" s="14"/>
      <c r="DM20" s="15"/>
      <c r="DN20" s="8"/>
    </row>
    <row r="21" spans="2:118" s="9" customFormat="1" ht="18" customHeight="1" x14ac:dyDescent="0.3">
      <c r="B21" s="10"/>
      <c r="C21" s="10"/>
      <c r="D21" s="12"/>
      <c r="E21" s="12"/>
      <c r="F21" s="31"/>
      <c r="G21" s="16"/>
      <c r="H21" s="17" t="s">
        <v>69</v>
      </c>
      <c r="I21" s="11"/>
      <c r="J21" s="262" t="str">
        <f>IF('Prediction Sheet'!H18&lt;&gt;"",'Prediction Sheet'!H18,"")</f>
        <v/>
      </c>
      <c r="K21" s="39" t="s">
        <v>20</v>
      </c>
      <c r="L21" s="262" t="str">
        <f>IF('Prediction Sheet'!J18&lt;&gt;"",'Prediction Sheet'!J18,"")</f>
        <v/>
      </c>
      <c r="M21" s="11"/>
      <c r="N21" s="11" t="s">
        <v>70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3"/>
      <c r="AB21" s="67"/>
      <c r="AC21" s="348" t="str">
        <f>INDEX(Language!$A$1:$D$115,MATCH("Group C",Language!$B$1:$B$112,0),MATCH($H$3,Language!$A$1:$C$1,0))</f>
        <v>Group C</v>
      </c>
      <c r="AD21" s="348"/>
      <c r="AE21" s="348"/>
      <c r="AF21" s="348"/>
      <c r="AG21" s="348"/>
      <c r="AH21" s="105" t="s">
        <v>0</v>
      </c>
      <c r="AI21" s="105" t="s">
        <v>14</v>
      </c>
      <c r="AJ21" s="105" t="s">
        <v>15</v>
      </c>
      <c r="AK21" s="105" t="s">
        <v>16</v>
      </c>
      <c r="AL21" s="105" t="s">
        <v>112</v>
      </c>
      <c r="AM21" s="105"/>
      <c r="AN21" s="105" t="s">
        <v>17</v>
      </c>
      <c r="AO21" s="105" t="s">
        <v>132</v>
      </c>
      <c r="AP21" s="105" t="s">
        <v>28</v>
      </c>
      <c r="AQ21" s="89"/>
      <c r="AR21" s="13"/>
      <c r="AS21" s="2"/>
      <c r="DK21" s="8"/>
      <c r="DL21" s="14"/>
      <c r="DM21" s="15"/>
      <c r="DN21" s="8"/>
    </row>
    <row r="22" spans="2:118" s="9" customFormat="1" ht="18" customHeight="1" x14ac:dyDescent="0.3">
      <c r="B22" s="10"/>
      <c r="C22" s="10"/>
      <c r="D22" s="12"/>
      <c r="E22" s="12"/>
      <c r="F22" s="31"/>
      <c r="G22" s="16"/>
      <c r="H22" s="17" t="s">
        <v>68</v>
      </c>
      <c r="I22" s="11"/>
      <c r="J22" s="262" t="str">
        <f>IF('Prediction Sheet'!H19&lt;&gt;"",'Prediction Sheet'!H19,"")</f>
        <v/>
      </c>
      <c r="K22" s="39" t="s">
        <v>20</v>
      </c>
      <c r="L22" s="262" t="str">
        <f>IF('Prediction Sheet'!J19&lt;&gt;"",'Prediction Sheet'!J19,"")</f>
        <v/>
      </c>
      <c r="M22" s="11"/>
      <c r="N22" s="11" t="s">
        <v>12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3"/>
      <c r="AB22" s="1"/>
      <c r="AC22" s="101"/>
      <c r="AD22" s="350" t="str">
        <f>VLOOKUP(1,'Dummy Table'!$A$18:$B$22,2,FALSE)</f>
        <v>Germany</v>
      </c>
      <c r="AE22" s="350"/>
      <c r="AF22" s="350"/>
      <c r="AG22" s="350"/>
      <c r="AH22" s="100">
        <f>SUM(AI22:AK22)</f>
        <v>0</v>
      </c>
      <c r="AI22" s="100">
        <f>VLOOKUP($AD22,'Dummy Table'!$B$4:$C$40,2,FALSE)</f>
        <v>0</v>
      </c>
      <c r="AJ22" s="100">
        <f>VLOOKUP($AD22,'Dummy Table'!$B$4:$D$40,3,FALSE)</f>
        <v>0</v>
      </c>
      <c r="AK22" s="100">
        <f>VLOOKUP($AD22,'Dummy Table'!$B$4:$E$40,4,FALSE)</f>
        <v>0</v>
      </c>
      <c r="AL22" s="100">
        <f>VLOOKUP($AD22,'Dummy Table'!$B$4:$F$40,5,FALSE)</f>
        <v>0</v>
      </c>
      <c r="AM22" s="100" t="s">
        <v>20</v>
      </c>
      <c r="AN22" s="100">
        <f>VLOOKUP($AD22,'Dummy Table'!$B$4:$G$40,6,FALSE)</f>
        <v>0</v>
      </c>
      <c r="AO22" s="100">
        <f>AL22-AN22</f>
        <v>0</v>
      </c>
      <c r="AP22" s="100">
        <f>AI22*3+AJ22*1</f>
        <v>0</v>
      </c>
      <c r="AQ22" s="89"/>
      <c r="AR22" s="13"/>
      <c r="AS22" s="2"/>
      <c r="DK22" s="8"/>
      <c r="DL22" s="14"/>
      <c r="DM22" s="15"/>
      <c r="DN22" s="8"/>
    </row>
    <row r="23" spans="2:118" s="9" customFormat="1" ht="18" customHeight="1" x14ac:dyDescent="0.3">
      <c r="B23" s="10"/>
      <c r="C23" s="10"/>
      <c r="D23" s="12"/>
      <c r="E23" s="12"/>
      <c r="F23" s="31"/>
      <c r="G23" s="16"/>
      <c r="H23" s="17" t="s">
        <v>73</v>
      </c>
      <c r="I23" s="11"/>
      <c r="J23" s="262" t="str">
        <f>IF('Prediction Sheet'!H20&lt;&gt;"",'Prediction Sheet'!H20,"")</f>
        <v/>
      </c>
      <c r="K23" s="39" t="s">
        <v>20</v>
      </c>
      <c r="L23" s="262" t="str">
        <f>IF('Prediction Sheet'!J20&lt;&gt;"",'Prediction Sheet'!J20,"")</f>
        <v/>
      </c>
      <c r="M23" s="11"/>
      <c r="N23" s="11" t="s">
        <v>74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3"/>
      <c r="AB23" s="1"/>
      <c r="AC23" s="101"/>
      <c r="AD23" s="344" t="str">
        <f>VLOOKUP(2,'Dummy Table'!$A$18:$B$22,2,FALSE)</f>
        <v>Ukraine</v>
      </c>
      <c r="AE23" s="344"/>
      <c r="AF23" s="344"/>
      <c r="AG23" s="344"/>
      <c r="AH23" s="112">
        <f t="shared" ref="AH23:AH25" si="4">SUM(AI23:AK23)</f>
        <v>0</v>
      </c>
      <c r="AI23" s="112">
        <f>VLOOKUP($AD23,'Dummy Table'!$B$4:$C$40,2,FALSE)</f>
        <v>0</v>
      </c>
      <c r="AJ23" s="112">
        <f>VLOOKUP($AD23,'Dummy Table'!$B$4:$D$40,3,FALSE)</f>
        <v>0</v>
      </c>
      <c r="AK23" s="112">
        <f>VLOOKUP($AD23,'Dummy Table'!$B$4:$E$40,4,FALSE)</f>
        <v>0</v>
      </c>
      <c r="AL23" s="112">
        <f>VLOOKUP($AD23,'Dummy Table'!$B$4:$F$40,5,FALSE)</f>
        <v>0</v>
      </c>
      <c r="AM23" s="112" t="s">
        <v>20</v>
      </c>
      <c r="AN23" s="112">
        <f>VLOOKUP($AD23,'Dummy Table'!$B$4:$G$40,6,FALSE)</f>
        <v>0</v>
      </c>
      <c r="AO23" s="112">
        <f t="shared" ref="AO23:AO25" si="5">AL23-AN23</f>
        <v>0</v>
      </c>
      <c r="AP23" s="112">
        <f>AI23*3+AJ23*1</f>
        <v>0</v>
      </c>
      <c r="AQ23" s="89"/>
      <c r="AR23" s="13"/>
      <c r="AS23" s="2"/>
      <c r="DK23" s="8"/>
      <c r="DL23" s="14"/>
      <c r="DM23" s="15"/>
      <c r="DN23" s="8"/>
    </row>
    <row r="24" spans="2:118" s="9" customFormat="1" ht="18" customHeight="1" x14ac:dyDescent="0.3">
      <c r="B24" s="10"/>
      <c r="C24" s="10"/>
      <c r="D24" s="12"/>
      <c r="E24" s="12"/>
      <c r="F24" s="31"/>
      <c r="G24" s="16"/>
      <c r="H24" s="17" t="s">
        <v>71</v>
      </c>
      <c r="I24" s="11"/>
      <c r="J24" s="262" t="str">
        <f>IF('Prediction Sheet'!H21&lt;&gt;"",'Prediction Sheet'!H21,"")</f>
        <v/>
      </c>
      <c r="K24" s="39" t="s">
        <v>20</v>
      </c>
      <c r="L24" s="262" t="str">
        <f>IF('Prediction Sheet'!J21&lt;&gt;"",'Prediction Sheet'!J21,"")</f>
        <v/>
      </c>
      <c r="M24" s="11"/>
      <c r="N24" s="11" t="s">
        <v>72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3"/>
      <c r="AB24" s="1"/>
      <c r="AC24" s="102"/>
      <c r="AD24" s="343" t="str">
        <f>VLOOKUP(3,'Dummy Table'!$A$18:$B$22,2,FALSE)</f>
        <v>Poland</v>
      </c>
      <c r="AE24" s="343"/>
      <c r="AF24" s="343"/>
      <c r="AG24" s="343"/>
      <c r="AH24" s="103">
        <f t="shared" si="4"/>
        <v>0</v>
      </c>
      <c r="AI24" s="103">
        <f>VLOOKUP($AD24,'Dummy Table'!$B$4:$C$40,2,FALSE)</f>
        <v>0</v>
      </c>
      <c r="AJ24" s="103">
        <f>VLOOKUP($AD24,'Dummy Table'!$B$4:$D$40,3,FALSE)</f>
        <v>0</v>
      </c>
      <c r="AK24" s="103">
        <f>VLOOKUP($AD24,'Dummy Table'!$B$4:$E$40,4,FALSE)</f>
        <v>0</v>
      </c>
      <c r="AL24" s="103">
        <f>VLOOKUP($AD24,'Dummy Table'!$B$4:$F$40,5,FALSE)</f>
        <v>0</v>
      </c>
      <c r="AM24" s="103" t="s">
        <v>20</v>
      </c>
      <c r="AN24" s="103">
        <f>VLOOKUP($AD24,'Dummy Table'!$B$4:$G$40,6,FALSE)</f>
        <v>0</v>
      </c>
      <c r="AO24" s="103">
        <f t="shared" si="5"/>
        <v>0</v>
      </c>
      <c r="AP24" s="103">
        <f>AI24*3+AJ24*1</f>
        <v>0</v>
      </c>
      <c r="AQ24" s="89"/>
      <c r="AR24" s="13"/>
      <c r="AS24" s="2"/>
      <c r="DK24" s="8"/>
      <c r="DL24" s="14"/>
      <c r="DM24" s="15"/>
      <c r="DN24" s="8"/>
    </row>
    <row r="25" spans="2:118" s="9" customFormat="1" ht="18" customHeight="1" x14ac:dyDescent="0.3">
      <c r="B25" s="10"/>
      <c r="C25" s="10"/>
      <c r="D25" s="12"/>
      <c r="E25" s="12"/>
      <c r="F25" s="31"/>
      <c r="G25" s="16"/>
      <c r="H25" s="17" t="s">
        <v>58</v>
      </c>
      <c r="I25" s="11"/>
      <c r="J25" s="262" t="str">
        <f>IF('Prediction Sheet'!H22&lt;&gt;"",'Prediction Sheet'!H22,"")</f>
        <v/>
      </c>
      <c r="K25" s="39" t="s">
        <v>20</v>
      </c>
      <c r="L25" s="262" t="str">
        <f>IF('Prediction Sheet'!J22&lt;&gt;"",'Prediction Sheet'!J22,"")</f>
        <v/>
      </c>
      <c r="M25" s="11"/>
      <c r="N25" s="11" t="s">
        <v>59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3"/>
      <c r="AB25" s="1"/>
      <c r="AC25" s="51"/>
      <c r="AD25" s="349" t="str">
        <f>VLOOKUP(4,'Dummy Table'!$A$18:$B$22,2,FALSE)</f>
        <v>Northern Ireland</v>
      </c>
      <c r="AE25" s="349"/>
      <c r="AF25" s="349"/>
      <c r="AG25" s="349"/>
      <c r="AH25" s="12">
        <f t="shared" si="4"/>
        <v>0</v>
      </c>
      <c r="AI25" s="12">
        <f>VLOOKUP($AD25,'Dummy Table'!$B$4:$C$40,2,FALSE)</f>
        <v>0</v>
      </c>
      <c r="AJ25" s="12">
        <f>VLOOKUP($AD25,'Dummy Table'!$B$4:$D$40,3,FALSE)</f>
        <v>0</v>
      </c>
      <c r="AK25" s="12">
        <f>VLOOKUP($AD25,'Dummy Table'!$B$4:$E$40,4,FALSE)</f>
        <v>0</v>
      </c>
      <c r="AL25" s="12">
        <f>VLOOKUP($AD25,'Dummy Table'!$B$4:$F$40,5,FALSE)</f>
        <v>0</v>
      </c>
      <c r="AM25" s="12" t="s">
        <v>20</v>
      </c>
      <c r="AN25" s="12">
        <f>VLOOKUP($AD25,'Dummy Table'!$B$4:$G$40,6,FALSE)</f>
        <v>0</v>
      </c>
      <c r="AO25" s="12">
        <f t="shared" si="5"/>
        <v>0</v>
      </c>
      <c r="AP25" s="12">
        <f>AI25*3+AJ25*1</f>
        <v>0</v>
      </c>
      <c r="AQ25" s="89"/>
      <c r="AR25" s="13"/>
      <c r="AS25" s="2"/>
      <c r="DK25" s="8"/>
      <c r="DL25" s="14"/>
      <c r="DM25" s="15"/>
      <c r="DN25" s="8"/>
    </row>
    <row r="26" spans="2:118" s="9" customFormat="1" ht="18" customHeight="1" x14ac:dyDescent="0.3">
      <c r="B26" s="10"/>
      <c r="C26" s="10"/>
      <c r="D26" s="12"/>
      <c r="E26" s="12"/>
      <c r="F26" s="31"/>
      <c r="G26" s="16"/>
      <c r="H26" s="17" t="s">
        <v>24</v>
      </c>
      <c r="I26" s="11"/>
      <c r="J26" s="262" t="str">
        <f>IF('Prediction Sheet'!H23&lt;&gt;"",'Prediction Sheet'!H23,"")</f>
        <v/>
      </c>
      <c r="K26" s="39" t="s">
        <v>20</v>
      </c>
      <c r="L26" s="262" t="str">
        <f>IF('Prediction Sheet'!J23&lt;&gt;"",'Prediction Sheet'!J23,"")</f>
        <v/>
      </c>
      <c r="M26" s="11"/>
      <c r="N26" s="11" t="s">
        <v>57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3"/>
      <c r="AB26" s="1"/>
      <c r="AC26" s="347" t="str">
        <f>INDEX(Language!$A$1:$D$115,MATCH("Group D",Language!$B$1:$B$112,0),MATCH($H$3,Language!$A$1:$C$1,0))</f>
        <v>Group D</v>
      </c>
      <c r="AD26" s="347"/>
      <c r="AE26" s="347"/>
      <c r="AF26" s="347"/>
      <c r="AG26" s="347"/>
      <c r="AH26" s="106" t="s">
        <v>0</v>
      </c>
      <c r="AI26" s="106" t="s">
        <v>14</v>
      </c>
      <c r="AJ26" s="106" t="s">
        <v>15</v>
      </c>
      <c r="AK26" s="106" t="s">
        <v>16</v>
      </c>
      <c r="AL26" s="106" t="s">
        <v>112</v>
      </c>
      <c r="AM26" s="106"/>
      <c r="AN26" s="106" t="s">
        <v>17</v>
      </c>
      <c r="AO26" s="106" t="s">
        <v>132</v>
      </c>
      <c r="AP26" s="106" t="s">
        <v>28</v>
      </c>
      <c r="AQ26" s="90"/>
      <c r="AR26" s="13"/>
      <c r="AS26" s="2"/>
      <c r="DK26" s="8"/>
      <c r="DL26" s="14"/>
      <c r="DM26" s="15"/>
      <c r="DN26" s="8"/>
    </row>
    <row r="27" spans="2:118" s="9" customFormat="1" ht="18" customHeight="1" x14ac:dyDescent="0.3">
      <c r="B27" s="10"/>
      <c r="C27" s="10"/>
      <c r="D27" s="12"/>
      <c r="E27" s="12"/>
      <c r="F27" s="31"/>
      <c r="G27" s="16"/>
      <c r="H27" s="17" t="s">
        <v>13</v>
      </c>
      <c r="I27" s="11"/>
      <c r="J27" s="262" t="str">
        <f>IF('Prediction Sheet'!H24&lt;&gt;"",'Prediction Sheet'!H24,"")</f>
        <v/>
      </c>
      <c r="K27" s="39" t="s">
        <v>20</v>
      </c>
      <c r="L27" s="262" t="str">
        <f>IF('Prediction Sheet'!J24&lt;&gt;"",'Prediction Sheet'!J24,"")</f>
        <v/>
      </c>
      <c r="M27" s="11"/>
      <c r="N27" s="11" t="s">
        <v>56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3"/>
      <c r="AB27" s="1"/>
      <c r="AC27" s="101"/>
      <c r="AD27" s="350" t="str">
        <f>VLOOKUP(1,'Dummy Table'!$A$25:$B$29,2,FALSE)</f>
        <v>Spain</v>
      </c>
      <c r="AE27" s="350"/>
      <c r="AF27" s="350"/>
      <c r="AG27" s="350"/>
      <c r="AH27" s="100">
        <f>SUM(AI27:AK27)</f>
        <v>0</v>
      </c>
      <c r="AI27" s="100">
        <f>VLOOKUP($AD27,'Dummy Table'!$B$4:$C$40,2,FALSE)</f>
        <v>0</v>
      </c>
      <c r="AJ27" s="100">
        <f>VLOOKUP($AD27,'Dummy Table'!$B$4:$D$40,3,FALSE)</f>
        <v>0</v>
      </c>
      <c r="AK27" s="100">
        <f>VLOOKUP($AD27,'Dummy Table'!$B$4:$E$40,4,FALSE)</f>
        <v>0</v>
      </c>
      <c r="AL27" s="100">
        <f>VLOOKUP($AD27,'Dummy Table'!$B$4:$F$40,5,FALSE)</f>
        <v>0</v>
      </c>
      <c r="AM27" s="100" t="s">
        <v>20</v>
      </c>
      <c r="AN27" s="100">
        <f>VLOOKUP($AD27,'Dummy Table'!$B$4:$G$40,6,FALSE)</f>
        <v>0</v>
      </c>
      <c r="AO27" s="100">
        <f>AL27-AN27</f>
        <v>0</v>
      </c>
      <c r="AP27" s="100">
        <f>AI27*3+AJ27*1</f>
        <v>0</v>
      </c>
      <c r="AQ27" s="90"/>
      <c r="AR27" s="13"/>
      <c r="AS27" s="2"/>
      <c r="DK27" s="8"/>
      <c r="DL27" s="14"/>
      <c r="DM27" s="15"/>
      <c r="DN27" s="8"/>
    </row>
    <row r="28" spans="2:118" s="9" customFormat="1" ht="18" customHeight="1" x14ac:dyDescent="0.3">
      <c r="B28" s="10"/>
      <c r="C28" s="10"/>
      <c r="D28" s="12"/>
      <c r="E28" s="12"/>
      <c r="F28" s="31"/>
      <c r="G28" s="16"/>
      <c r="H28" s="17" t="s">
        <v>2</v>
      </c>
      <c r="I28" s="11"/>
      <c r="J28" s="262" t="str">
        <f>IF('Prediction Sheet'!H25&lt;&gt;"",'Prediction Sheet'!H25,"")</f>
        <v/>
      </c>
      <c r="K28" s="39" t="s">
        <v>20</v>
      </c>
      <c r="L28" s="262" t="str">
        <f>IF('Prediction Sheet'!J25&lt;&gt;"",'Prediction Sheet'!J25,"")</f>
        <v/>
      </c>
      <c r="M28" s="11"/>
      <c r="N28" s="11" t="s">
        <v>23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3"/>
      <c r="AB28" s="1"/>
      <c r="AC28" s="101"/>
      <c r="AD28" s="344" t="str">
        <f>VLOOKUP(2,'Dummy Table'!$A$25:$B$29,2,FALSE)</f>
        <v>Croatia</v>
      </c>
      <c r="AE28" s="344"/>
      <c r="AF28" s="344"/>
      <c r="AG28" s="344"/>
      <c r="AH28" s="112">
        <f t="shared" ref="AH28:AH30" si="6">SUM(AI28:AK28)</f>
        <v>0</v>
      </c>
      <c r="AI28" s="112">
        <f>VLOOKUP($AD28,'Dummy Table'!$B$4:$C$40,2,FALSE)</f>
        <v>0</v>
      </c>
      <c r="AJ28" s="112">
        <f>VLOOKUP($AD28,'Dummy Table'!$B$4:$D$40,3,FALSE)</f>
        <v>0</v>
      </c>
      <c r="AK28" s="112">
        <f>VLOOKUP($AD28,'Dummy Table'!$B$4:$E$40,4,FALSE)</f>
        <v>0</v>
      </c>
      <c r="AL28" s="112">
        <f>VLOOKUP($AD28,'Dummy Table'!$B$4:$F$40,5,FALSE)</f>
        <v>0</v>
      </c>
      <c r="AM28" s="112" t="s">
        <v>20</v>
      </c>
      <c r="AN28" s="112">
        <f>VLOOKUP($AD28,'Dummy Table'!$B$4:$G$40,6,FALSE)</f>
        <v>0</v>
      </c>
      <c r="AO28" s="112">
        <f t="shared" ref="AO28:AO30" si="7">AL28-AN28</f>
        <v>0</v>
      </c>
      <c r="AP28" s="112">
        <f>AI28*3+AJ28*1</f>
        <v>0</v>
      </c>
      <c r="AQ28" s="90"/>
      <c r="AR28" s="13"/>
      <c r="AS28" s="2"/>
      <c r="DK28" s="8"/>
      <c r="DL28" s="14"/>
      <c r="DM28" s="15"/>
      <c r="DN28" s="8"/>
    </row>
    <row r="29" spans="2:118" s="9" customFormat="1" ht="18" customHeight="1" x14ac:dyDescent="0.3">
      <c r="B29" s="10"/>
      <c r="C29" s="10"/>
      <c r="D29" s="12"/>
      <c r="E29" s="12"/>
      <c r="F29" s="31"/>
      <c r="G29" s="16"/>
      <c r="H29" s="17" t="s">
        <v>61</v>
      </c>
      <c r="I29" s="11"/>
      <c r="J29" s="262" t="str">
        <f>IF('Prediction Sheet'!H26&lt;&gt;"",'Prediction Sheet'!H26,"")</f>
        <v/>
      </c>
      <c r="K29" s="39" t="s">
        <v>20</v>
      </c>
      <c r="L29" s="262" t="str">
        <f>IF('Prediction Sheet'!J26&lt;&gt;"",'Prediction Sheet'!J26,"")</f>
        <v/>
      </c>
      <c r="M29" s="11"/>
      <c r="N29" s="11" t="s">
        <v>63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3"/>
      <c r="AB29" s="1"/>
      <c r="AC29" s="102"/>
      <c r="AD29" s="343" t="str">
        <f>VLOOKUP(3,'Dummy Table'!$A$25:$B$29,2,FALSE)</f>
        <v>Czech Republic</v>
      </c>
      <c r="AE29" s="343"/>
      <c r="AF29" s="343"/>
      <c r="AG29" s="343"/>
      <c r="AH29" s="103">
        <f t="shared" si="6"/>
        <v>0</v>
      </c>
      <c r="AI29" s="103">
        <f>VLOOKUP($AD29,'Dummy Table'!$B$4:$C$40,2,FALSE)</f>
        <v>0</v>
      </c>
      <c r="AJ29" s="103">
        <f>VLOOKUP($AD29,'Dummy Table'!$B$4:$D$40,3,FALSE)</f>
        <v>0</v>
      </c>
      <c r="AK29" s="103">
        <f>VLOOKUP($AD29,'Dummy Table'!$B$4:$E$40,4,FALSE)</f>
        <v>0</v>
      </c>
      <c r="AL29" s="103">
        <f>VLOOKUP($AD29,'Dummy Table'!$B$4:$F$40,5,FALSE)</f>
        <v>0</v>
      </c>
      <c r="AM29" s="103" t="s">
        <v>20</v>
      </c>
      <c r="AN29" s="103">
        <f>VLOOKUP($AD29,'Dummy Table'!$B$4:$G$40,6,FALSE)</f>
        <v>0</v>
      </c>
      <c r="AO29" s="103">
        <f t="shared" si="7"/>
        <v>0</v>
      </c>
      <c r="AP29" s="103">
        <f>AI29*3+AJ29*1</f>
        <v>0</v>
      </c>
      <c r="AQ29" s="90"/>
      <c r="AR29" s="13"/>
      <c r="AS29" s="2"/>
      <c r="DK29" s="8"/>
      <c r="DL29" s="14"/>
      <c r="DM29" s="15"/>
      <c r="DN29" s="8"/>
    </row>
    <row r="30" spans="2:118" s="9" customFormat="1" ht="18" customHeight="1" x14ac:dyDescent="0.3">
      <c r="B30" s="10"/>
      <c r="C30" s="10"/>
      <c r="D30" s="12"/>
      <c r="E30" s="12"/>
      <c r="F30" s="31"/>
      <c r="G30" s="16"/>
      <c r="H30" s="17" t="s">
        <v>60</v>
      </c>
      <c r="I30" s="11"/>
      <c r="J30" s="262" t="str">
        <f>IF('Prediction Sheet'!H27&lt;&gt;"",'Prediction Sheet'!H27,"")</f>
        <v/>
      </c>
      <c r="K30" s="39" t="s">
        <v>20</v>
      </c>
      <c r="L30" s="262" t="str">
        <f>IF('Prediction Sheet'!J27&lt;&gt;"",'Prediction Sheet'!J27,"")</f>
        <v/>
      </c>
      <c r="M30" s="11"/>
      <c r="N30" s="11" t="s">
        <v>62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3"/>
      <c r="AB30" s="1"/>
      <c r="AC30" s="51"/>
      <c r="AD30" s="349" t="str">
        <f>VLOOKUP(4,'Dummy Table'!$A$25:$B$29,2,FALSE)</f>
        <v>Turkey</v>
      </c>
      <c r="AE30" s="349"/>
      <c r="AF30" s="349"/>
      <c r="AG30" s="349"/>
      <c r="AH30" s="12">
        <f t="shared" si="6"/>
        <v>0</v>
      </c>
      <c r="AI30" s="12">
        <f>VLOOKUP($AD30,'Dummy Table'!$B$4:$C$40,2,FALSE)</f>
        <v>0</v>
      </c>
      <c r="AJ30" s="12">
        <f>VLOOKUP($AD30,'Dummy Table'!$B$4:$D$40,3,FALSE)</f>
        <v>0</v>
      </c>
      <c r="AK30" s="12">
        <f>VLOOKUP($AD30,'Dummy Table'!$B$4:$E$40,4,FALSE)</f>
        <v>0</v>
      </c>
      <c r="AL30" s="12">
        <f>VLOOKUP($AD30,'Dummy Table'!$B$4:$F$40,5,FALSE)</f>
        <v>0</v>
      </c>
      <c r="AM30" s="12" t="s">
        <v>20</v>
      </c>
      <c r="AN30" s="12">
        <f>VLOOKUP($AD30,'Dummy Table'!$B$4:$G$40,6,FALSE)</f>
        <v>0</v>
      </c>
      <c r="AO30" s="12">
        <f t="shared" si="7"/>
        <v>0</v>
      </c>
      <c r="AP30" s="12">
        <f>AI30*3+AJ30*1</f>
        <v>0</v>
      </c>
      <c r="AQ30" s="90"/>
      <c r="AR30" s="13"/>
      <c r="AS30" s="2"/>
      <c r="DK30" s="8"/>
      <c r="DL30" s="14"/>
      <c r="DM30" s="15"/>
      <c r="DN30" s="8"/>
    </row>
    <row r="31" spans="2:118" s="9" customFormat="1" ht="18" customHeight="1" x14ac:dyDescent="0.3">
      <c r="B31" s="10"/>
      <c r="C31" s="10"/>
      <c r="D31" s="12"/>
      <c r="E31" s="12"/>
      <c r="F31" s="31"/>
      <c r="G31" s="16"/>
      <c r="H31" s="17" t="s">
        <v>12</v>
      </c>
      <c r="I31" s="11"/>
      <c r="J31" s="262" t="str">
        <f>IF('Prediction Sheet'!H28&lt;&gt;"",'Prediction Sheet'!H28,"")</f>
        <v/>
      </c>
      <c r="K31" s="39" t="s">
        <v>20</v>
      </c>
      <c r="L31" s="262" t="str">
        <f>IF('Prediction Sheet'!J28&lt;&gt;"",'Prediction Sheet'!J28,"")</f>
        <v/>
      </c>
      <c r="M31" s="11"/>
      <c r="N31" s="11" t="s">
        <v>70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3"/>
      <c r="AB31" s="1"/>
      <c r="AC31" s="346" t="str">
        <f>INDEX(Language!$A$1:$D$115,MATCH("Group E",Language!$B$1:$B$112,0),MATCH($H$3,Language!$A$1:$C$1,0))</f>
        <v>Group E</v>
      </c>
      <c r="AD31" s="346"/>
      <c r="AE31" s="346"/>
      <c r="AF31" s="346"/>
      <c r="AG31" s="346"/>
      <c r="AH31" s="107" t="s">
        <v>0</v>
      </c>
      <c r="AI31" s="107" t="s">
        <v>14</v>
      </c>
      <c r="AJ31" s="107" t="s">
        <v>15</v>
      </c>
      <c r="AK31" s="107" t="s">
        <v>16</v>
      </c>
      <c r="AL31" s="107" t="s">
        <v>112</v>
      </c>
      <c r="AM31" s="107"/>
      <c r="AN31" s="107" t="s">
        <v>17</v>
      </c>
      <c r="AO31" s="107" t="s">
        <v>132</v>
      </c>
      <c r="AP31" s="107" t="s">
        <v>28</v>
      </c>
      <c r="AQ31" s="82"/>
      <c r="AR31" s="13"/>
      <c r="AS31" s="2"/>
      <c r="DK31" s="8"/>
      <c r="DL31" s="14"/>
      <c r="DM31" s="15"/>
      <c r="DN31" s="8"/>
    </row>
    <row r="32" spans="2:118" s="9" customFormat="1" ht="18" customHeight="1" x14ac:dyDescent="0.3">
      <c r="B32" s="10"/>
      <c r="C32" s="10"/>
      <c r="D32" s="12"/>
      <c r="E32" s="12"/>
      <c r="F32" s="31"/>
      <c r="G32" s="16"/>
      <c r="H32" s="17" t="s">
        <v>65</v>
      </c>
      <c r="I32" s="11"/>
      <c r="J32" s="262" t="str">
        <f>IF('Prediction Sheet'!H29&lt;&gt;"",'Prediction Sheet'!H29,"")</f>
        <v/>
      </c>
      <c r="K32" s="39" t="s">
        <v>20</v>
      </c>
      <c r="L32" s="262" t="str">
        <f>IF('Prediction Sheet'!J29&lt;&gt;"",'Prediction Sheet'!J29,"")</f>
        <v/>
      </c>
      <c r="M32" s="11"/>
      <c r="N32" s="11" t="s">
        <v>67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3"/>
      <c r="AB32" s="1"/>
      <c r="AC32" s="101"/>
      <c r="AD32" s="350" t="str">
        <f>VLOOKUP(1,'Dummy Table'!$A$31:$B$35,2,FALSE)</f>
        <v>Belgium</v>
      </c>
      <c r="AE32" s="350"/>
      <c r="AF32" s="350"/>
      <c r="AG32" s="350"/>
      <c r="AH32" s="100">
        <f>SUM(AI32:AK32)</f>
        <v>0</v>
      </c>
      <c r="AI32" s="100">
        <f>VLOOKUP($AD32,'Dummy Table'!$B$4:$C$40,2,FALSE)</f>
        <v>0</v>
      </c>
      <c r="AJ32" s="100">
        <f>VLOOKUP($AD32,'Dummy Table'!$B$4:$D$40,3,FALSE)</f>
        <v>0</v>
      </c>
      <c r="AK32" s="100">
        <f>VLOOKUP($AD32,'Dummy Table'!$B$4:$E$40,4,FALSE)</f>
        <v>0</v>
      </c>
      <c r="AL32" s="100">
        <f>VLOOKUP($AD32,'Dummy Table'!$B$4:$F$40,5,FALSE)</f>
        <v>0</v>
      </c>
      <c r="AM32" s="100" t="s">
        <v>20</v>
      </c>
      <c r="AN32" s="100">
        <f>VLOOKUP($AD32,'Dummy Table'!$B$4:$G$40,6,FALSE)</f>
        <v>0</v>
      </c>
      <c r="AO32" s="100">
        <f>AL32-AN32</f>
        <v>0</v>
      </c>
      <c r="AP32" s="100">
        <f>AI32*3+AJ32*1</f>
        <v>0</v>
      </c>
      <c r="AQ32" s="82"/>
      <c r="AR32" s="13"/>
      <c r="AS32" s="2"/>
      <c r="DK32" s="8"/>
      <c r="DL32" s="14"/>
      <c r="DM32" s="15"/>
      <c r="DN32" s="8"/>
    </row>
    <row r="33" spans="2:118" s="9" customFormat="1" ht="18" customHeight="1" x14ac:dyDescent="0.3">
      <c r="B33" s="10"/>
      <c r="C33" s="10"/>
      <c r="D33" s="12"/>
      <c r="E33" s="12"/>
      <c r="F33" s="31"/>
      <c r="G33" s="16"/>
      <c r="H33" s="17" t="s">
        <v>64</v>
      </c>
      <c r="I33" s="11"/>
      <c r="J33" s="262" t="str">
        <f>IF('Prediction Sheet'!H30&lt;&gt;"",'Prediction Sheet'!H30,"")</f>
        <v/>
      </c>
      <c r="K33" s="39" t="s">
        <v>20</v>
      </c>
      <c r="L33" s="262" t="str">
        <f>IF('Prediction Sheet'!J30&lt;&gt;"",'Prediction Sheet'!J30,"")</f>
        <v/>
      </c>
      <c r="M33" s="11"/>
      <c r="N33" s="11" t="s">
        <v>66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3"/>
      <c r="AB33" s="1"/>
      <c r="AC33" s="101"/>
      <c r="AD33" s="344" t="str">
        <f>VLOOKUP(2,'Dummy Table'!$A$31:$B$35,2,FALSE)</f>
        <v>Italy</v>
      </c>
      <c r="AE33" s="344"/>
      <c r="AF33" s="344"/>
      <c r="AG33" s="344"/>
      <c r="AH33" s="112">
        <f t="shared" ref="AH33:AH35" si="8">SUM(AI33:AK33)</f>
        <v>0</v>
      </c>
      <c r="AI33" s="112">
        <f>VLOOKUP($AD33,'Dummy Table'!$B$4:$C$40,2,FALSE)</f>
        <v>0</v>
      </c>
      <c r="AJ33" s="112">
        <f>VLOOKUP($AD33,'Dummy Table'!$B$4:$D$40,3,FALSE)</f>
        <v>0</v>
      </c>
      <c r="AK33" s="112">
        <f>VLOOKUP($AD33,'Dummy Table'!$B$4:$E$40,4,FALSE)</f>
        <v>0</v>
      </c>
      <c r="AL33" s="112">
        <f>VLOOKUP($AD33,'Dummy Table'!$B$4:$F$40,5,FALSE)</f>
        <v>0</v>
      </c>
      <c r="AM33" s="112" t="s">
        <v>20</v>
      </c>
      <c r="AN33" s="112">
        <f>VLOOKUP($AD33,'Dummy Table'!$B$4:$G$40,6,FALSE)</f>
        <v>0</v>
      </c>
      <c r="AO33" s="112">
        <f t="shared" ref="AO33:AO35" si="9">AL33-AN33</f>
        <v>0</v>
      </c>
      <c r="AP33" s="112">
        <f>AI33*3+AJ33*1</f>
        <v>0</v>
      </c>
      <c r="AQ33" s="82"/>
      <c r="AR33" s="13"/>
      <c r="AS33" s="2"/>
      <c r="DK33" s="8"/>
      <c r="DL33" s="14"/>
      <c r="DM33" s="15"/>
      <c r="DN33" s="8"/>
    </row>
    <row r="34" spans="2:118" s="9" customFormat="1" ht="18" customHeight="1" x14ac:dyDescent="0.3">
      <c r="B34" s="10"/>
      <c r="C34" s="10"/>
      <c r="D34" s="12"/>
      <c r="E34" s="12"/>
      <c r="F34" s="31"/>
      <c r="G34" s="16"/>
      <c r="H34" s="17" t="s">
        <v>68</v>
      </c>
      <c r="I34" s="11"/>
      <c r="J34" s="262" t="str">
        <f>IF('Prediction Sheet'!H31&lt;&gt;"",'Prediction Sheet'!H31,"")</f>
        <v/>
      </c>
      <c r="K34" s="39" t="s">
        <v>20</v>
      </c>
      <c r="L34" s="262" t="str">
        <f>IF('Prediction Sheet'!J31&lt;&gt;"",'Prediction Sheet'!J31,"")</f>
        <v/>
      </c>
      <c r="M34" s="11"/>
      <c r="N34" s="11" t="s">
        <v>69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3"/>
      <c r="AB34" s="1"/>
      <c r="AC34" s="102"/>
      <c r="AD34" s="343" t="str">
        <f>VLOOKUP(3,'Dummy Table'!$A$31:$B$35,2,FALSE)</f>
        <v>Sweden</v>
      </c>
      <c r="AE34" s="343"/>
      <c r="AF34" s="343"/>
      <c r="AG34" s="343"/>
      <c r="AH34" s="103">
        <f t="shared" si="8"/>
        <v>0</v>
      </c>
      <c r="AI34" s="103">
        <f>VLOOKUP($AD34,'Dummy Table'!$B$4:$C$40,2,FALSE)</f>
        <v>0</v>
      </c>
      <c r="AJ34" s="103">
        <f>VLOOKUP($AD34,'Dummy Table'!$B$4:$D$40,3,FALSE)</f>
        <v>0</v>
      </c>
      <c r="AK34" s="103">
        <f>VLOOKUP($AD34,'Dummy Table'!$B$4:$E$40,4,FALSE)</f>
        <v>0</v>
      </c>
      <c r="AL34" s="103">
        <f>VLOOKUP($AD34,'Dummy Table'!$B$4:$F$40,5,FALSE)</f>
        <v>0</v>
      </c>
      <c r="AM34" s="103" t="s">
        <v>20</v>
      </c>
      <c r="AN34" s="103">
        <f>VLOOKUP($AD34,'Dummy Table'!$B$4:$G$40,6,FALSE)</f>
        <v>0</v>
      </c>
      <c r="AO34" s="103">
        <f t="shared" si="9"/>
        <v>0</v>
      </c>
      <c r="AP34" s="103">
        <f>AI34*3+AJ34*1</f>
        <v>0</v>
      </c>
      <c r="AQ34" s="82"/>
      <c r="AR34" s="13"/>
      <c r="AS34" s="2"/>
      <c r="DK34" s="8"/>
      <c r="DL34" s="14"/>
      <c r="DM34" s="15"/>
      <c r="DN34" s="8"/>
    </row>
    <row r="35" spans="2:118" s="9" customFormat="1" ht="18" customHeight="1" x14ac:dyDescent="0.3">
      <c r="B35" s="10"/>
      <c r="C35" s="10"/>
      <c r="D35" s="12"/>
      <c r="E35" s="12"/>
      <c r="F35" s="31"/>
      <c r="G35" s="16"/>
      <c r="H35" s="17" t="s">
        <v>72</v>
      </c>
      <c r="I35" s="11"/>
      <c r="J35" s="262" t="str">
        <f>IF('Prediction Sheet'!H32&lt;&gt;"",'Prediction Sheet'!H32,"")</f>
        <v/>
      </c>
      <c r="K35" s="39" t="s">
        <v>20</v>
      </c>
      <c r="L35" s="262" t="str">
        <f>IF('Prediction Sheet'!J32&lt;&gt;"",'Prediction Sheet'!J32,"")</f>
        <v/>
      </c>
      <c r="M35" s="11"/>
      <c r="N35" s="11" t="s">
        <v>74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3"/>
      <c r="AB35" s="1"/>
      <c r="AC35" s="51"/>
      <c r="AD35" s="349" t="str">
        <f>VLOOKUP(4,'Dummy Table'!$A$31:$B$35,2,FALSE)</f>
        <v>Republic of Ireland</v>
      </c>
      <c r="AE35" s="349"/>
      <c r="AF35" s="349"/>
      <c r="AG35" s="349"/>
      <c r="AH35" s="12">
        <f t="shared" si="8"/>
        <v>0</v>
      </c>
      <c r="AI35" s="12">
        <f>VLOOKUP($AD35,'Dummy Table'!$B$4:$C$40,2,FALSE)</f>
        <v>0</v>
      </c>
      <c r="AJ35" s="12">
        <f>VLOOKUP($AD35,'Dummy Table'!$B$4:$D$40,3,FALSE)</f>
        <v>0</v>
      </c>
      <c r="AK35" s="12">
        <f>VLOOKUP($AD35,'Dummy Table'!$B$4:$E$40,4,FALSE)</f>
        <v>0</v>
      </c>
      <c r="AL35" s="12">
        <f>VLOOKUP($AD35,'Dummy Table'!$B$4:$F$40,5,FALSE)</f>
        <v>0</v>
      </c>
      <c r="AM35" s="12" t="s">
        <v>20</v>
      </c>
      <c r="AN35" s="12">
        <f>VLOOKUP($AD35,'Dummy Table'!$B$4:$G$40,6,FALSE)</f>
        <v>0</v>
      </c>
      <c r="AO35" s="12">
        <f t="shared" si="9"/>
        <v>0</v>
      </c>
      <c r="AP35" s="12">
        <f>AI35*3+AJ35*1</f>
        <v>0</v>
      </c>
      <c r="AQ35" s="82"/>
      <c r="AR35" s="13"/>
      <c r="AS35" s="2"/>
      <c r="DK35" s="8"/>
      <c r="DL35" s="14"/>
      <c r="DM35" s="15"/>
      <c r="DN35" s="8"/>
    </row>
    <row r="36" spans="2:118" s="9" customFormat="1" ht="18" customHeight="1" x14ac:dyDescent="0.3">
      <c r="B36" s="10"/>
      <c r="C36" s="10"/>
      <c r="D36" s="12"/>
      <c r="E36" s="12"/>
      <c r="F36" s="31"/>
      <c r="G36" s="16"/>
      <c r="H36" s="17" t="s">
        <v>71</v>
      </c>
      <c r="I36" s="11"/>
      <c r="J36" s="262" t="str">
        <f>IF('Prediction Sheet'!H33&lt;&gt;"",'Prediction Sheet'!H33,"")</f>
        <v/>
      </c>
      <c r="K36" s="39" t="s">
        <v>20</v>
      </c>
      <c r="L36" s="262" t="str">
        <f>IF('Prediction Sheet'!J33&lt;&gt;"",'Prediction Sheet'!J33,"")</f>
        <v/>
      </c>
      <c r="M36" s="11"/>
      <c r="N36" s="11" t="s">
        <v>73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3"/>
      <c r="AB36" s="1"/>
      <c r="AC36" s="345" t="str">
        <f>INDEX(Language!$A$1:$D$115,MATCH("Group F",Language!$B$1:$B$112,0),MATCH($H$3,Language!$A$1:$C$1,0))</f>
        <v>Group F</v>
      </c>
      <c r="AD36" s="345"/>
      <c r="AE36" s="345"/>
      <c r="AF36" s="345"/>
      <c r="AG36" s="345"/>
      <c r="AH36" s="108" t="s">
        <v>0</v>
      </c>
      <c r="AI36" s="108" t="s">
        <v>14</v>
      </c>
      <c r="AJ36" s="108" t="s">
        <v>15</v>
      </c>
      <c r="AK36" s="108" t="s">
        <v>16</v>
      </c>
      <c r="AL36" s="108" t="s">
        <v>112</v>
      </c>
      <c r="AM36" s="108"/>
      <c r="AN36" s="108" t="s">
        <v>17</v>
      </c>
      <c r="AO36" s="108" t="s">
        <v>132</v>
      </c>
      <c r="AP36" s="108" t="s">
        <v>28</v>
      </c>
      <c r="AQ36" s="85"/>
      <c r="AR36" s="13"/>
      <c r="AS36" s="2"/>
      <c r="DK36" s="8"/>
      <c r="DL36" s="14"/>
      <c r="DM36" s="15"/>
      <c r="DN36" s="8"/>
    </row>
    <row r="37" spans="2:118" s="9" customFormat="1" ht="18" customHeight="1" x14ac:dyDescent="0.3">
      <c r="B37" s="10"/>
      <c r="C37" s="10"/>
      <c r="D37" s="12"/>
      <c r="E37" s="12"/>
      <c r="F37" s="31"/>
      <c r="G37" s="16"/>
      <c r="H37" s="17" t="s">
        <v>24</v>
      </c>
      <c r="I37" s="11"/>
      <c r="J37" s="262" t="str">
        <f>IF('Prediction Sheet'!H34&lt;&gt;"",'Prediction Sheet'!H34,"")</f>
        <v/>
      </c>
      <c r="K37" s="39" t="s">
        <v>20</v>
      </c>
      <c r="L37" s="262" t="str">
        <f>IF('Prediction Sheet'!J34&lt;&gt;"",'Prediction Sheet'!J34,"")</f>
        <v/>
      </c>
      <c r="M37" s="11"/>
      <c r="N37" s="11" t="s">
        <v>56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3"/>
      <c r="AB37" s="1"/>
      <c r="AC37" s="101"/>
      <c r="AD37" s="350" t="str">
        <f>VLOOKUP(1,'Dummy Table'!$A$37:$B$41,2,FALSE)</f>
        <v>Portugal</v>
      </c>
      <c r="AE37" s="350"/>
      <c r="AF37" s="350"/>
      <c r="AG37" s="350"/>
      <c r="AH37" s="100">
        <f>SUM(AI37:AK37)</f>
        <v>0</v>
      </c>
      <c r="AI37" s="100">
        <f>VLOOKUP($AD37,'Dummy Table'!$B$4:$C$40,2,FALSE)</f>
        <v>0</v>
      </c>
      <c r="AJ37" s="100">
        <f>VLOOKUP($AD37,'Dummy Table'!$B$4:$D$40,3,FALSE)</f>
        <v>0</v>
      </c>
      <c r="AK37" s="100">
        <f>VLOOKUP($AD37,'Dummy Table'!$B$4:$E$40,4,FALSE)</f>
        <v>0</v>
      </c>
      <c r="AL37" s="100">
        <f>VLOOKUP($AD37,'Dummy Table'!$B$4:$F$40,5,FALSE)</f>
        <v>0</v>
      </c>
      <c r="AM37" s="100" t="s">
        <v>20</v>
      </c>
      <c r="AN37" s="100">
        <f>VLOOKUP($AD37,'Dummy Table'!$B$4:$G$40,6,FALSE)</f>
        <v>0</v>
      </c>
      <c r="AO37" s="100">
        <f>AL37-AN37</f>
        <v>0</v>
      </c>
      <c r="AP37" s="100">
        <f>AI37*3+AJ37*1</f>
        <v>0</v>
      </c>
      <c r="AQ37" s="85"/>
      <c r="AR37" s="13"/>
      <c r="AS37" s="2"/>
      <c r="DK37" s="8"/>
      <c r="DL37" s="14"/>
      <c r="DM37" s="15"/>
      <c r="DN37" s="8"/>
    </row>
    <row r="38" spans="2:118" s="9" customFormat="1" ht="18" customHeight="1" x14ac:dyDescent="0.3">
      <c r="B38" s="10"/>
      <c r="C38" s="10"/>
      <c r="D38" s="12"/>
      <c r="E38" s="12"/>
      <c r="F38" s="31"/>
      <c r="G38" s="16"/>
      <c r="H38" s="17" t="s">
        <v>57</v>
      </c>
      <c r="I38" s="11"/>
      <c r="J38" s="262" t="str">
        <f>IF('Prediction Sheet'!H35&lt;&gt;"",'Prediction Sheet'!H35,"")</f>
        <v/>
      </c>
      <c r="K38" s="39" t="s">
        <v>20</v>
      </c>
      <c r="L38" s="262" t="str">
        <f>IF('Prediction Sheet'!J35&lt;&gt;"",'Prediction Sheet'!J35,"")</f>
        <v/>
      </c>
      <c r="M38" s="11"/>
      <c r="N38" s="11" t="s">
        <v>13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3"/>
      <c r="AB38" s="1"/>
      <c r="AC38" s="101"/>
      <c r="AD38" s="344" t="str">
        <f>VLOOKUP(2,'Dummy Table'!$A$37:$B$41,2,FALSE)</f>
        <v>Austria</v>
      </c>
      <c r="AE38" s="344"/>
      <c r="AF38" s="344"/>
      <c r="AG38" s="344"/>
      <c r="AH38" s="112">
        <f t="shared" ref="AH38:AH40" si="10">SUM(AI38:AK38)</f>
        <v>0</v>
      </c>
      <c r="AI38" s="112">
        <f>VLOOKUP($AD38,'Dummy Table'!$B$4:$C$40,2,FALSE)</f>
        <v>0</v>
      </c>
      <c r="AJ38" s="112">
        <f>VLOOKUP($AD38,'Dummy Table'!$B$4:$D$40,3,FALSE)</f>
        <v>0</v>
      </c>
      <c r="AK38" s="112">
        <f>VLOOKUP($AD38,'Dummy Table'!$B$4:$E$40,4,FALSE)</f>
        <v>0</v>
      </c>
      <c r="AL38" s="112">
        <f>VLOOKUP($AD38,'Dummy Table'!$B$4:$F$40,5,FALSE)</f>
        <v>0</v>
      </c>
      <c r="AM38" s="112" t="s">
        <v>20</v>
      </c>
      <c r="AN38" s="112">
        <f>VLOOKUP($AD38,'Dummy Table'!$B$4:$G$40,6,FALSE)</f>
        <v>0</v>
      </c>
      <c r="AO38" s="112">
        <f t="shared" ref="AO38:AO40" si="11">AL38-AN38</f>
        <v>0</v>
      </c>
      <c r="AP38" s="112">
        <f>AI38*3+AJ38*1</f>
        <v>0</v>
      </c>
      <c r="AQ38" s="85"/>
      <c r="AR38" s="13"/>
      <c r="AS38" s="2"/>
      <c r="DK38" s="8"/>
      <c r="DL38" s="19"/>
      <c r="DM38" s="15"/>
      <c r="DN38" s="8"/>
    </row>
    <row r="39" spans="2:118" s="9" customFormat="1" ht="18" customHeight="1" x14ac:dyDescent="0.3">
      <c r="B39" s="10"/>
      <c r="C39" s="10"/>
      <c r="D39" s="12"/>
      <c r="E39" s="12"/>
      <c r="F39" s="31"/>
      <c r="G39" s="16"/>
      <c r="H39" s="17" t="s">
        <v>58</v>
      </c>
      <c r="I39" s="11"/>
      <c r="J39" s="262" t="str">
        <f>IF('Prediction Sheet'!H36&lt;&gt;"",'Prediction Sheet'!H36,"")</f>
        <v/>
      </c>
      <c r="K39" s="39" t="s">
        <v>20</v>
      </c>
      <c r="L39" s="262" t="str">
        <f>IF('Prediction Sheet'!J36&lt;&gt;"",'Prediction Sheet'!J36,"")</f>
        <v/>
      </c>
      <c r="M39" s="11"/>
      <c r="N39" s="11" t="s">
        <v>23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3"/>
      <c r="AB39" s="1"/>
      <c r="AC39" s="102"/>
      <c r="AD39" s="343" t="str">
        <f>VLOOKUP(3,'Dummy Table'!$A$37:$B$41,2,FALSE)</f>
        <v>Hungary</v>
      </c>
      <c r="AE39" s="343"/>
      <c r="AF39" s="343"/>
      <c r="AG39" s="343"/>
      <c r="AH39" s="103">
        <f t="shared" si="10"/>
        <v>0</v>
      </c>
      <c r="AI39" s="103">
        <f>VLOOKUP($AD39,'Dummy Table'!$B$4:$C$40,2,FALSE)</f>
        <v>0</v>
      </c>
      <c r="AJ39" s="103">
        <f>VLOOKUP($AD39,'Dummy Table'!$B$4:$D$40,3,FALSE)</f>
        <v>0</v>
      </c>
      <c r="AK39" s="103">
        <f>VLOOKUP($AD39,'Dummy Table'!$B$4:$E$40,4,FALSE)</f>
        <v>0</v>
      </c>
      <c r="AL39" s="103">
        <f>VLOOKUP($AD39,'Dummy Table'!$B$4:$F$40,5,FALSE)</f>
        <v>0</v>
      </c>
      <c r="AM39" s="103" t="s">
        <v>20</v>
      </c>
      <c r="AN39" s="103">
        <f>VLOOKUP($AD39,'Dummy Table'!$B$4:$G$40,6,FALSE)</f>
        <v>0</v>
      </c>
      <c r="AO39" s="103">
        <f t="shared" si="11"/>
        <v>0</v>
      </c>
      <c r="AP39" s="103">
        <f>AI39*3+AJ39*1</f>
        <v>0</v>
      </c>
      <c r="AQ39" s="85"/>
      <c r="AR39" s="13"/>
      <c r="AS39" s="2"/>
      <c r="DK39" s="8"/>
      <c r="DL39" s="19"/>
      <c r="DM39" s="15"/>
      <c r="DN39" s="8"/>
    </row>
    <row r="40" spans="2:118" s="9" customFormat="1" ht="18" customHeight="1" x14ac:dyDescent="0.3">
      <c r="B40" s="10"/>
      <c r="C40" s="10"/>
      <c r="D40" s="12"/>
      <c r="E40" s="12"/>
      <c r="F40" s="31"/>
      <c r="G40" s="16"/>
      <c r="H40" s="17" t="s">
        <v>59</v>
      </c>
      <c r="I40" s="11"/>
      <c r="J40" s="262" t="str">
        <f>IF('Prediction Sheet'!H37&lt;&gt;"",'Prediction Sheet'!H37,"")</f>
        <v/>
      </c>
      <c r="K40" s="39" t="s">
        <v>20</v>
      </c>
      <c r="L40" s="262" t="str">
        <f>IF('Prediction Sheet'!J37&lt;&gt;"",'Prediction Sheet'!J37,"")</f>
        <v/>
      </c>
      <c r="M40" s="11"/>
      <c r="N40" s="11" t="s">
        <v>2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3"/>
      <c r="AB40" s="1"/>
      <c r="AC40" s="51"/>
      <c r="AD40" s="349" t="str">
        <f>VLOOKUP(4,'Dummy Table'!$A$37:$B$41,2,FALSE)</f>
        <v>Iceland</v>
      </c>
      <c r="AE40" s="349"/>
      <c r="AF40" s="349"/>
      <c r="AG40" s="349"/>
      <c r="AH40" s="12">
        <f t="shared" si="10"/>
        <v>0</v>
      </c>
      <c r="AI40" s="12">
        <f>VLOOKUP($AD40,'Dummy Table'!$B$4:$C$40,2,FALSE)</f>
        <v>0</v>
      </c>
      <c r="AJ40" s="12">
        <f>VLOOKUP($AD40,'Dummy Table'!$B$4:$D$40,3,FALSE)</f>
        <v>0</v>
      </c>
      <c r="AK40" s="12">
        <f>VLOOKUP($AD40,'Dummy Table'!$B$4:$E$40,4,FALSE)</f>
        <v>0</v>
      </c>
      <c r="AL40" s="12">
        <f>VLOOKUP($AD40,'Dummy Table'!$B$4:$F$40,5,FALSE)</f>
        <v>0</v>
      </c>
      <c r="AM40" s="12" t="s">
        <v>20</v>
      </c>
      <c r="AN40" s="12">
        <f>VLOOKUP($AD40,'Dummy Table'!$B$4:$G$40,6,FALSE)</f>
        <v>0</v>
      </c>
      <c r="AO40" s="12">
        <f t="shared" si="11"/>
        <v>0</v>
      </c>
      <c r="AP40" s="12">
        <f>AI40*3+AJ40*1</f>
        <v>0</v>
      </c>
      <c r="AQ40" s="85"/>
      <c r="AR40" s="13"/>
      <c r="AS40" s="2"/>
      <c r="DK40" s="8"/>
      <c r="DL40" s="8"/>
      <c r="DM40" s="15"/>
      <c r="DN40" s="8"/>
    </row>
    <row r="41" spans="2:118" s="9" customFormat="1" ht="18" customHeight="1" x14ac:dyDescent="0.3">
      <c r="B41" s="10"/>
      <c r="C41" s="10"/>
      <c r="D41" s="12"/>
      <c r="E41" s="12"/>
      <c r="F41" s="31"/>
      <c r="G41" s="16"/>
      <c r="H41" s="17" t="s">
        <v>61</v>
      </c>
      <c r="I41" s="11"/>
      <c r="J41" s="262" t="str">
        <f>IF('Prediction Sheet'!H38&lt;&gt;"",'Prediction Sheet'!H38,"")</f>
        <v/>
      </c>
      <c r="K41" s="39" t="s">
        <v>20</v>
      </c>
      <c r="L41" s="262" t="str">
        <f>IF('Prediction Sheet'!J38&lt;&gt;"",'Prediction Sheet'!J38,"")</f>
        <v/>
      </c>
      <c r="M41" s="11"/>
      <c r="N41" s="11" t="s">
        <v>62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3"/>
      <c r="AB41" s="1"/>
      <c r="AR41" s="13"/>
      <c r="AS41" s="2"/>
      <c r="DK41" s="8"/>
      <c r="DL41" s="8"/>
      <c r="DM41" s="15"/>
      <c r="DN41" s="8"/>
    </row>
    <row r="42" spans="2:118" s="9" customFormat="1" ht="18" customHeight="1" x14ac:dyDescent="0.3">
      <c r="B42" s="10"/>
      <c r="C42" s="10"/>
      <c r="D42" s="12"/>
      <c r="E42" s="12"/>
      <c r="F42" s="31"/>
      <c r="G42" s="16"/>
      <c r="H42" s="17" t="s">
        <v>63</v>
      </c>
      <c r="I42" s="11"/>
      <c r="J42" s="262" t="str">
        <f>IF('Prediction Sheet'!H39&lt;&gt;"",'Prediction Sheet'!H39,"")</f>
        <v/>
      </c>
      <c r="K42" s="39" t="s">
        <v>20</v>
      </c>
      <c r="L42" s="262" t="str">
        <f>IF('Prediction Sheet'!J39&lt;&gt;"",'Prediction Sheet'!J39,"")</f>
        <v/>
      </c>
      <c r="M42" s="11"/>
      <c r="N42" s="11" t="s">
        <v>60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3"/>
      <c r="AB42" s="1"/>
      <c r="AC42" s="120" t="str">
        <f>INDEX(Language!$A$1:$D$115,MATCH("Group A-F 3rd Place Standings",Language!$B$1:$B$112,0),MATCH($H$3,Language!$A$1:$C$1,0))</f>
        <v>Group A-F 3rd Place Standings</v>
      </c>
      <c r="AD42" s="110"/>
      <c r="AE42" s="110"/>
      <c r="AF42" s="110"/>
      <c r="AG42" s="110"/>
      <c r="AH42" s="110"/>
      <c r="AI42" s="111"/>
      <c r="AJ42" s="110"/>
      <c r="AK42" s="110"/>
      <c r="AL42" s="110"/>
      <c r="AM42" s="110"/>
      <c r="AN42" s="110"/>
      <c r="AO42" s="110"/>
      <c r="AP42" s="110"/>
      <c r="AQ42" s="109"/>
      <c r="AR42" s="13"/>
      <c r="AS42" s="2"/>
      <c r="DK42" s="8"/>
      <c r="DL42" s="8"/>
      <c r="DM42" s="15"/>
      <c r="DN42" s="8"/>
    </row>
    <row r="43" spans="2:118" s="9" customFormat="1" ht="18" customHeight="1" x14ac:dyDescent="0.3">
      <c r="B43" s="10"/>
      <c r="C43" s="10"/>
      <c r="D43" s="12"/>
      <c r="E43" s="12"/>
      <c r="F43" s="31"/>
      <c r="G43" s="16"/>
      <c r="H43" s="17" t="s">
        <v>65</v>
      </c>
      <c r="I43" s="11"/>
      <c r="J43" s="262" t="str">
        <f>IF('Prediction Sheet'!H40&lt;&gt;"",'Prediction Sheet'!H40,"")</f>
        <v/>
      </c>
      <c r="K43" s="39" t="s">
        <v>20</v>
      </c>
      <c r="L43" s="262" t="str">
        <f>IF('Prediction Sheet'!J40&lt;&gt;"",'Prediction Sheet'!J40,"")</f>
        <v/>
      </c>
      <c r="M43" s="11"/>
      <c r="N43" s="11" t="s">
        <v>66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3"/>
      <c r="AB43" s="1"/>
      <c r="AC43" s="93"/>
      <c r="AD43" s="94" t="str">
        <f>INDEX(Language!$A$1:$D$115,MATCH("Country",Language!$B$1:$B$112,0),MATCH($H$3,Language!$A$1:$C$1,0))</f>
        <v>Country</v>
      </c>
      <c r="AE43" s="93"/>
      <c r="AF43" s="93"/>
      <c r="AG43" s="93"/>
      <c r="AH43" s="95" t="s">
        <v>0</v>
      </c>
      <c r="AI43" s="95" t="s">
        <v>14</v>
      </c>
      <c r="AJ43" s="119" t="s">
        <v>15</v>
      </c>
      <c r="AK43" s="95" t="s">
        <v>16</v>
      </c>
      <c r="AL43" s="95" t="s">
        <v>112</v>
      </c>
      <c r="AM43" s="95"/>
      <c r="AN43" s="119" t="s">
        <v>17</v>
      </c>
      <c r="AO43" s="119" t="s">
        <v>132</v>
      </c>
      <c r="AP43" s="119" t="s">
        <v>28</v>
      </c>
      <c r="AQ43" s="95" t="s">
        <v>113</v>
      </c>
      <c r="AR43" s="13"/>
      <c r="AS43" s="2"/>
      <c r="DK43" s="8"/>
      <c r="DL43" s="8"/>
      <c r="DM43" s="15"/>
      <c r="DN43" s="8"/>
    </row>
    <row r="44" spans="2:118" s="9" customFormat="1" ht="18" customHeight="1" x14ac:dyDescent="0.3">
      <c r="B44" s="10"/>
      <c r="C44" s="10"/>
      <c r="D44" s="12"/>
      <c r="E44" s="12"/>
      <c r="F44" s="31"/>
      <c r="G44" s="16"/>
      <c r="H44" s="17" t="s">
        <v>67</v>
      </c>
      <c r="I44" s="11"/>
      <c r="J44" s="262" t="str">
        <f>IF('Prediction Sheet'!H41&lt;&gt;"",'Prediction Sheet'!H41,"")</f>
        <v/>
      </c>
      <c r="K44" s="39" t="s">
        <v>20</v>
      </c>
      <c r="L44" s="262" t="str">
        <f>IF('Prediction Sheet'!J41&lt;&gt;"",'Prediction Sheet'!J41,"")</f>
        <v/>
      </c>
      <c r="M44" s="11"/>
      <c r="N44" s="11" t="s">
        <v>64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3"/>
      <c r="AB44" s="1"/>
      <c r="AC44" s="96">
        <v>1</v>
      </c>
      <c r="AD44" s="116" t="str">
        <f>INDEX('Dummy Table'!$DH$3:$DH$8,MATCH(Tournament!AC44,'Dummy Table'!$DU$3:$DU$8,0),0)</f>
        <v>Czech Republic</v>
      </c>
      <c r="AE44" s="116"/>
      <c r="AF44" s="116"/>
      <c r="AG44" s="116"/>
      <c r="AH44" s="96">
        <f t="shared" ref="AH44:AH49" si="12">VLOOKUP($AD44,$AD$12:$AP$40,5,FALSE)</f>
        <v>0</v>
      </c>
      <c r="AI44" s="96">
        <f t="shared" ref="AI44:AI49" si="13">VLOOKUP($AD44,$AD$12:$AP$40,6,FALSE)</f>
        <v>0</v>
      </c>
      <c r="AJ44" s="96">
        <f t="shared" ref="AJ44:AJ49" si="14">VLOOKUP($AD44,$AD$12:$AP$40,7,FALSE)</f>
        <v>0</v>
      </c>
      <c r="AK44" s="96">
        <f t="shared" ref="AK44:AK49" si="15">VLOOKUP($AD44,$AD$12:$AP$40,8,FALSE)</f>
        <v>0</v>
      </c>
      <c r="AL44" s="96">
        <f t="shared" ref="AL44:AL49" si="16">VLOOKUP($AD44,$AD$12:$AP$40,9,FALSE)</f>
        <v>0</v>
      </c>
      <c r="AM44" s="96" t="s">
        <v>20</v>
      </c>
      <c r="AN44" s="96">
        <f t="shared" ref="AN44:AN49" si="17">VLOOKUP($AD44,$AD$12:$AP$40,11,FALSE)</f>
        <v>0</v>
      </c>
      <c r="AO44" s="96">
        <f t="shared" ref="AO44:AO49" si="18">VLOOKUP($AD44,$AD$12:$AP$40,12,FALSE)</f>
        <v>0</v>
      </c>
      <c r="AP44" s="96">
        <f t="shared" ref="AP44:AP49" si="19">VLOOKUP($AD44,$AD$12:$AP$40,13,FALSE)</f>
        <v>0</v>
      </c>
      <c r="AQ44" s="113" t="str">
        <f>INDEX('Dummy Table'!$DV$3:$DV$8,MATCH(Tournament!AC44,'Dummy Table'!$DU$3:$DU$8,0),0)</f>
        <v>D</v>
      </c>
      <c r="AR44" s="13"/>
      <c r="AS44" s="2"/>
      <c r="DK44" s="8"/>
      <c r="DL44" s="8"/>
      <c r="DM44" s="15"/>
      <c r="DN44" s="8"/>
    </row>
    <row r="45" spans="2:118" s="9" customFormat="1" ht="18" customHeight="1" x14ac:dyDescent="0.3">
      <c r="B45" s="10"/>
      <c r="C45" s="10"/>
      <c r="D45" s="12"/>
      <c r="E45" s="12"/>
      <c r="F45" s="31"/>
      <c r="G45" s="16"/>
      <c r="H45" s="17" t="s">
        <v>72</v>
      </c>
      <c r="I45" s="11"/>
      <c r="J45" s="262" t="str">
        <f>IF('Prediction Sheet'!H42&lt;&gt;"",'Prediction Sheet'!H42,"")</f>
        <v/>
      </c>
      <c r="K45" s="39" t="s">
        <v>20</v>
      </c>
      <c r="L45" s="262" t="str">
        <f>IF('Prediction Sheet'!J42&lt;&gt;"",'Prediction Sheet'!J42,"")</f>
        <v/>
      </c>
      <c r="M45" s="11"/>
      <c r="N45" s="11" t="s">
        <v>73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3"/>
      <c r="AB45" s="1"/>
      <c r="AC45" s="97">
        <v>2</v>
      </c>
      <c r="AD45" s="115" t="str">
        <f>INDEX('Dummy Table'!$DH$3:$DH$8,MATCH(Tournament!AC45,'Dummy Table'!$DU$3:$DU$8,0),0)</f>
        <v>Sweden</v>
      </c>
      <c r="AE45" s="115"/>
      <c r="AF45" s="115"/>
      <c r="AG45" s="115"/>
      <c r="AH45" s="97">
        <f t="shared" si="12"/>
        <v>0</v>
      </c>
      <c r="AI45" s="97">
        <f t="shared" si="13"/>
        <v>0</v>
      </c>
      <c r="AJ45" s="97">
        <f t="shared" si="14"/>
        <v>0</v>
      </c>
      <c r="AK45" s="97">
        <f t="shared" si="15"/>
        <v>0</v>
      </c>
      <c r="AL45" s="97">
        <f t="shared" si="16"/>
        <v>0</v>
      </c>
      <c r="AM45" s="97" t="s">
        <v>20</v>
      </c>
      <c r="AN45" s="97">
        <f t="shared" si="17"/>
        <v>0</v>
      </c>
      <c r="AO45" s="97">
        <f t="shared" si="18"/>
        <v>0</v>
      </c>
      <c r="AP45" s="97">
        <f t="shared" si="19"/>
        <v>0</v>
      </c>
      <c r="AQ45" s="114" t="str">
        <f>INDEX('Dummy Table'!$DV$3:$DV$8,MATCH(Tournament!AC45,'Dummy Table'!$DU$3:$DU$8,0),0)</f>
        <v>E</v>
      </c>
      <c r="AR45" s="13"/>
      <c r="AS45" s="2"/>
      <c r="DK45" s="8"/>
      <c r="DL45" s="8"/>
      <c r="DM45" s="15"/>
      <c r="DN45" s="8"/>
    </row>
    <row r="46" spans="2:118" s="9" customFormat="1" ht="18" customHeight="1" x14ac:dyDescent="0.3">
      <c r="B46" s="10"/>
      <c r="C46" s="10"/>
      <c r="D46" s="12"/>
      <c r="E46" s="12"/>
      <c r="F46" s="31"/>
      <c r="G46" s="16"/>
      <c r="H46" s="17" t="s">
        <v>74</v>
      </c>
      <c r="I46" s="11"/>
      <c r="J46" s="262" t="str">
        <f>IF('Prediction Sheet'!H43&lt;&gt;"",'Prediction Sheet'!H43,"")</f>
        <v/>
      </c>
      <c r="K46" s="39" t="s">
        <v>20</v>
      </c>
      <c r="L46" s="262" t="str">
        <f>IF('Prediction Sheet'!J43&lt;&gt;"",'Prediction Sheet'!J43,"")</f>
        <v/>
      </c>
      <c r="M46" s="11"/>
      <c r="N46" s="11" t="s">
        <v>71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3"/>
      <c r="AB46" s="1"/>
      <c r="AC46" s="97">
        <v>3</v>
      </c>
      <c r="AD46" s="115" t="str">
        <f>INDEX('Dummy Table'!$DH$3:$DH$8,MATCH(Tournament!AC46,'Dummy Table'!$DU$3:$DU$8,0),0)</f>
        <v>Poland</v>
      </c>
      <c r="AE46" s="115"/>
      <c r="AF46" s="115"/>
      <c r="AG46" s="115"/>
      <c r="AH46" s="97">
        <f t="shared" si="12"/>
        <v>0</v>
      </c>
      <c r="AI46" s="97">
        <f t="shared" si="13"/>
        <v>0</v>
      </c>
      <c r="AJ46" s="97">
        <f t="shared" si="14"/>
        <v>0</v>
      </c>
      <c r="AK46" s="97">
        <f t="shared" si="15"/>
        <v>0</v>
      </c>
      <c r="AL46" s="97">
        <f t="shared" si="16"/>
        <v>0</v>
      </c>
      <c r="AM46" s="97" t="s">
        <v>20</v>
      </c>
      <c r="AN46" s="97">
        <f t="shared" si="17"/>
        <v>0</v>
      </c>
      <c r="AO46" s="97">
        <f t="shared" si="18"/>
        <v>0</v>
      </c>
      <c r="AP46" s="97">
        <f t="shared" si="19"/>
        <v>0</v>
      </c>
      <c r="AQ46" s="114" t="str">
        <f>INDEX('Dummy Table'!$DV$3:$DV$8,MATCH(Tournament!AC46,'Dummy Table'!$DU$3:$DU$8,0),0)</f>
        <v>C</v>
      </c>
      <c r="AR46" s="13"/>
      <c r="AS46" s="2"/>
      <c r="DK46" s="8"/>
      <c r="DL46" s="8"/>
      <c r="DM46" s="15"/>
      <c r="DN46" s="8"/>
    </row>
    <row r="47" spans="2:118" s="9" customFormat="1" ht="18" customHeight="1" x14ac:dyDescent="0.3">
      <c r="B47" s="10"/>
      <c r="C47" s="10"/>
      <c r="D47" s="12"/>
      <c r="E47" s="12"/>
      <c r="F47" s="31"/>
      <c r="G47" s="16"/>
      <c r="H47" s="17" t="s">
        <v>12</v>
      </c>
      <c r="I47" s="11"/>
      <c r="J47" s="262" t="str">
        <f>IF('Prediction Sheet'!H44&lt;&gt;"",'Prediction Sheet'!H44,"")</f>
        <v/>
      </c>
      <c r="K47" s="39" t="s">
        <v>20</v>
      </c>
      <c r="L47" s="262" t="str">
        <f>IF('Prediction Sheet'!J44&lt;&gt;"",'Prediction Sheet'!J44,"")</f>
        <v/>
      </c>
      <c r="M47" s="11"/>
      <c r="N47" s="11" t="s">
        <v>69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3"/>
      <c r="AB47" s="1"/>
      <c r="AC47" s="97">
        <v>4</v>
      </c>
      <c r="AD47" s="115" t="str">
        <f>INDEX('Dummy Table'!$DH$3:$DH$8,MATCH(Tournament!AC47,'Dummy Table'!$DU$3:$DU$8,0),0)</f>
        <v>Romania</v>
      </c>
      <c r="AE47" s="115"/>
      <c r="AF47" s="115"/>
      <c r="AG47" s="115"/>
      <c r="AH47" s="97">
        <f t="shared" si="12"/>
        <v>0</v>
      </c>
      <c r="AI47" s="97">
        <f t="shared" si="13"/>
        <v>0</v>
      </c>
      <c r="AJ47" s="97">
        <f t="shared" si="14"/>
        <v>0</v>
      </c>
      <c r="AK47" s="97">
        <f t="shared" si="15"/>
        <v>0</v>
      </c>
      <c r="AL47" s="97">
        <f t="shared" si="16"/>
        <v>0</v>
      </c>
      <c r="AM47" s="97" t="s">
        <v>20</v>
      </c>
      <c r="AN47" s="97">
        <f t="shared" si="17"/>
        <v>0</v>
      </c>
      <c r="AO47" s="97">
        <f t="shared" si="18"/>
        <v>0</v>
      </c>
      <c r="AP47" s="97">
        <f t="shared" si="19"/>
        <v>0</v>
      </c>
      <c r="AQ47" s="114" t="str">
        <f>INDEX('Dummy Table'!$DV$3:$DV$8,MATCH(Tournament!AC47,'Dummy Table'!$DU$3:$DU$8,0),0)</f>
        <v>A</v>
      </c>
      <c r="AR47" s="13"/>
      <c r="AS47" s="2"/>
      <c r="DK47" s="8"/>
      <c r="DL47" s="8"/>
      <c r="DM47" s="15"/>
      <c r="DN47" s="8"/>
    </row>
    <row r="48" spans="2:118" s="9" customFormat="1" ht="18" customHeight="1" x14ac:dyDescent="0.3">
      <c r="B48" s="10"/>
      <c r="C48" s="10"/>
      <c r="D48" s="12"/>
      <c r="E48" s="12"/>
      <c r="F48" s="31"/>
      <c r="G48" s="16"/>
      <c r="H48" s="17" t="s">
        <v>70</v>
      </c>
      <c r="I48" s="11"/>
      <c r="J48" s="262" t="str">
        <f>IF('Prediction Sheet'!H45&lt;&gt;"",'Prediction Sheet'!H45,"")</f>
        <v/>
      </c>
      <c r="K48" s="39" t="s">
        <v>20</v>
      </c>
      <c r="L48" s="262" t="str">
        <f>IF('Prediction Sheet'!J45&lt;&gt;"",'Prediction Sheet'!J45,"")</f>
        <v/>
      </c>
      <c r="M48" s="11"/>
      <c r="N48" s="11" t="s">
        <v>68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3"/>
      <c r="AB48" s="1"/>
      <c r="AC48" s="130">
        <v>5</v>
      </c>
      <c r="AD48" s="131" t="str">
        <f>INDEX('Dummy Table'!$DH$3:$DH$8,MATCH(Tournament!AC48,'Dummy Table'!$DU$3:$DU$8,0),0)</f>
        <v>Slovakia</v>
      </c>
      <c r="AE48" s="131"/>
      <c r="AF48" s="131"/>
      <c r="AG48" s="131"/>
      <c r="AH48" s="130">
        <f t="shared" si="12"/>
        <v>0</v>
      </c>
      <c r="AI48" s="130">
        <f t="shared" si="13"/>
        <v>0</v>
      </c>
      <c r="AJ48" s="130">
        <f t="shared" si="14"/>
        <v>0</v>
      </c>
      <c r="AK48" s="130">
        <f t="shared" si="15"/>
        <v>0</v>
      </c>
      <c r="AL48" s="130">
        <f t="shared" si="16"/>
        <v>0</v>
      </c>
      <c r="AM48" s="130" t="s">
        <v>20</v>
      </c>
      <c r="AN48" s="130">
        <f t="shared" si="17"/>
        <v>0</v>
      </c>
      <c r="AO48" s="130">
        <f t="shared" si="18"/>
        <v>0</v>
      </c>
      <c r="AP48" s="130">
        <f t="shared" si="19"/>
        <v>0</v>
      </c>
      <c r="AQ48" s="130" t="str">
        <f>INDEX('Dummy Table'!$DV$3:$DV$8,MATCH(Tournament!AC48,'Dummy Table'!$DU$3:$DU$8,0),0)</f>
        <v>B</v>
      </c>
      <c r="AR48" s="13"/>
      <c r="AS48" s="2"/>
      <c r="DK48" s="8"/>
      <c r="DL48" s="8"/>
      <c r="DM48" s="15"/>
      <c r="DN48" s="8"/>
    </row>
    <row r="49" spans="2:118" s="9" customFormat="1" ht="18" customHeight="1" x14ac:dyDescent="0.3">
      <c r="B49" s="10"/>
      <c r="C49" s="21"/>
      <c r="D49" s="22"/>
      <c r="E49" s="22"/>
      <c r="F49" s="3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4"/>
      <c r="V49" s="22"/>
      <c r="W49" s="22"/>
      <c r="X49" s="22"/>
      <c r="Y49" s="22"/>
      <c r="Z49" s="22"/>
      <c r="AA49" s="23"/>
      <c r="AC49" s="130">
        <v>6</v>
      </c>
      <c r="AD49" s="368" t="str">
        <f>INDEX('Dummy Table'!$DH$3:$DH$8,MATCH(Tournament!AC49,'Dummy Table'!$DU$3:$DU$8,0),0)</f>
        <v>Hungary</v>
      </c>
      <c r="AE49" s="368"/>
      <c r="AF49" s="368"/>
      <c r="AG49" s="368"/>
      <c r="AH49" s="130">
        <f t="shared" si="12"/>
        <v>0</v>
      </c>
      <c r="AI49" s="130">
        <f t="shared" si="13"/>
        <v>0</v>
      </c>
      <c r="AJ49" s="130">
        <f t="shared" si="14"/>
        <v>0</v>
      </c>
      <c r="AK49" s="130">
        <f t="shared" si="15"/>
        <v>0</v>
      </c>
      <c r="AL49" s="130">
        <f t="shared" si="16"/>
        <v>0</v>
      </c>
      <c r="AM49" s="130" t="s">
        <v>20</v>
      </c>
      <c r="AN49" s="130">
        <f t="shared" si="17"/>
        <v>0</v>
      </c>
      <c r="AO49" s="130">
        <f t="shared" si="18"/>
        <v>0</v>
      </c>
      <c r="AP49" s="130">
        <f t="shared" si="19"/>
        <v>0</v>
      </c>
      <c r="AQ49" s="130" t="str">
        <f>INDEX('Dummy Table'!$DV$3:$DV$8,MATCH(Tournament!AC49,'Dummy Table'!$DU$3:$DU$8,0),0)</f>
        <v>F</v>
      </c>
      <c r="AR49" s="13"/>
      <c r="AS49" s="2"/>
      <c r="DK49" s="8"/>
      <c r="DL49" s="8"/>
      <c r="DM49" s="15"/>
      <c r="DN49" s="8"/>
    </row>
    <row r="50" spans="2:118" s="9" customFormat="1" ht="18" customHeight="1" x14ac:dyDescent="0.3">
      <c r="B50" s="10"/>
      <c r="C50" s="11"/>
      <c r="D50" s="11"/>
      <c r="E50" s="11"/>
      <c r="F50" s="2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N50" s="11"/>
      <c r="AO50" s="11"/>
      <c r="AP50" s="20"/>
      <c r="AQ50" s="58"/>
      <c r="AR50" s="13"/>
      <c r="AS50" s="2"/>
      <c r="DH50" s="8"/>
      <c r="DI50" s="8"/>
      <c r="DJ50" s="15"/>
      <c r="DK50" s="8"/>
    </row>
    <row r="51" spans="2:118" s="9" customFormat="1" ht="18" customHeight="1" x14ac:dyDescent="0.3">
      <c r="B51" s="10"/>
      <c r="C51" s="353" t="str">
        <f>INDEX(Language!$A$1:$D$115,MATCH("Knock Out Rounds",Language!$B$1:$B$112,0),MATCH($H$3,Language!$A$1:$C$1,0))</f>
        <v>Knock Out Rounds</v>
      </c>
      <c r="D51" s="353"/>
      <c r="E51" s="353"/>
      <c r="F51" s="29"/>
      <c r="G51" s="332" t="str">
        <f>INDEX(Language!$A$1:$D$115,MATCH("Round of 16",Language!$B$1:$B$112,0),MATCH($H$3,Language!$A$1:$C$1,0))</f>
        <v>Round of 16</v>
      </c>
      <c r="H51" s="333"/>
      <c r="I51" s="333"/>
      <c r="J51" s="333"/>
      <c r="K51" s="11"/>
      <c r="L51" s="11"/>
      <c r="M51" s="332" t="str">
        <f>INDEX(Language!$A$1:$D$115,MATCH("Quarter Finals",Language!$B$1:$B$112,0),MATCH($H$3,Language!$A$1:$C$1,0))</f>
        <v>Quarter Finals</v>
      </c>
      <c r="N51" s="333"/>
      <c r="O51" s="333"/>
      <c r="P51" s="333"/>
      <c r="Q51" s="11"/>
      <c r="R51" s="332" t="str">
        <f>INDEX(Language!$A$1:$D$115,MATCH("Semi Finals",Language!$B$1:$B$112,0),MATCH($H$3,Language!$A$1:$C$1,0))</f>
        <v>Semi Finals</v>
      </c>
      <c r="S51" s="333"/>
      <c r="T51" s="333"/>
      <c r="U51" s="333"/>
      <c r="V51" s="333"/>
      <c r="W51" s="333"/>
      <c r="X51" s="333"/>
      <c r="Y51" s="333"/>
      <c r="Z51" s="333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13"/>
      <c r="AS51" s="2"/>
      <c r="DD51" s="8"/>
      <c r="DE51" s="8"/>
      <c r="DF51" s="15"/>
      <c r="DG51" s="8"/>
    </row>
    <row r="52" spans="2:118" s="9" customFormat="1" ht="18" customHeight="1" thickBot="1" x14ac:dyDescent="0.35">
      <c r="B52" s="10"/>
      <c r="C52" s="353"/>
      <c r="D52" s="353"/>
      <c r="E52" s="353"/>
      <c r="F52" s="29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R52" s="13"/>
      <c r="AS52" s="2"/>
      <c r="DD52" s="8"/>
      <c r="DE52" s="8"/>
      <c r="DF52" s="15"/>
      <c r="DG52" s="8"/>
    </row>
    <row r="53" spans="2:118" s="9" customFormat="1" ht="18" customHeight="1" thickBot="1" x14ac:dyDescent="0.3">
      <c r="B53" s="10"/>
      <c r="C53" s="353"/>
      <c r="D53" s="353"/>
      <c r="E53" s="353"/>
      <c r="F53" s="29"/>
      <c r="G53" s="43">
        <v>37</v>
      </c>
      <c r="H53" s="44"/>
      <c r="I53" s="11"/>
      <c r="J53" s="2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R53" s="13"/>
      <c r="DD53" s="8"/>
      <c r="DE53" s="8"/>
      <c r="DF53" s="14"/>
      <c r="DG53" s="8"/>
    </row>
    <row r="54" spans="2:118" s="9" customFormat="1" ht="18" customHeight="1" x14ac:dyDescent="0.25">
      <c r="B54" s="10"/>
      <c r="C54" s="353"/>
      <c r="D54" s="353"/>
      <c r="E54" s="353"/>
      <c r="F54" s="29"/>
      <c r="G54" s="51">
        <v>1</v>
      </c>
      <c r="H54" s="45" t="str">
        <f>IF(SUM(AH12:AH15)=12,AD13,INDEX(Language!$A$1:$D$115,MATCH("Group A Runner Up",Language!$B$1:$B$112,0),MATCH($H$3,Language!$A$1:$C$1,0)))</f>
        <v>Group A Runner Up</v>
      </c>
      <c r="I54" s="61">
        <f>'Prediction Sheet'!H61</f>
        <v>0</v>
      </c>
      <c r="J54" s="76">
        <f>'Prediction Sheet'!L61</f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R54" s="13"/>
      <c r="DD54" s="8"/>
      <c r="DE54" s="8"/>
      <c r="DF54" s="14"/>
      <c r="DG54" s="8"/>
    </row>
    <row r="55" spans="2:118" s="9" customFormat="1" ht="18" customHeight="1" thickBot="1" x14ac:dyDescent="0.3">
      <c r="B55" s="10"/>
      <c r="C55" s="353"/>
      <c r="D55" s="353"/>
      <c r="E55" s="353"/>
      <c r="F55" s="29"/>
      <c r="G55" s="51">
        <v>3</v>
      </c>
      <c r="H55" s="50" t="str">
        <f>IF(SUM(AH22:AH25)=12,AD23,INDEX(Language!$A$1:$D$115,MATCH("Group C Runner Up",Language!$B$1:$B$112,0),MATCH($H$3,Language!$A$1:$C$1,0)))</f>
        <v>Group C Runner Up</v>
      </c>
      <c r="I55" s="61">
        <f>'Prediction Sheet'!J61</f>
        <v>0</v>
      </c>
      <c r="J55" s="18">
        <f>'Prediction Sheet'!N61</f>
        <v>0</v>
      </c>
      <c r="K55" s="38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R55" s="13"/>
      <c r="DD55" s="8"/>
      <c r="DE55" s="8"/>
      <c r="DF55" s="14"/>
      <c r="DG55" s="8"/>
    </row>
    <row r="56" spans="2:118" s="9" customFormat="1" ht="18" customHeight="1" thickBot="1" x14ac:dyDescent="0.3">
      <c r="B56" s="10"/>
      <c r="C56" s="353"/>
      <c r="D56" s="353"/>
      <c r="E56" s="353"/>
      <c r="F56" s="29"/>
      <c r="G56" s="11"/>
      <c r="H56" s="325"/>
      <c r="I56" s="62"/>
      <c r="J56" s="63"/>
      <c r="K56" s="38"/>
      <c r="L56" s="11"/>
      <c r="M56" s="43">
        <v>45</v>
      </c>
      <c r="N56" s="4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R56" s="13"/>
      <c r="DD56" s="8"/>
      <c r="DE56" s="8"/>
      <c r="DF56" s="14"/>
      <c r="DG56" s="8"/>
    </row>
    <row r="57" spans="2:118" s="9" customFormat="1" ht="18" customHeight="1" x14ac:dyDescent="0.25">
      <c r="B57" s="10"/>
      <c r="C57" s="353"/>
      <c r="D57" s="353"/>
      <c r="E57" s="353"/>
      <c r="F57" s="29"/>
      <c r="G57" s="11"/>
      <c r="H57" s="326"/>
      <c r="I57" s="62"/>
      <c r="J57" s="63"/>
      <c r="K57" s="21"/>
      <c r="L57" s="22"/>
      <c r="M57" s="128" t="str">
        <f>IF(N57=H54,G54,IF(N57=H55,G55,""))</f>
        <v/>
      </c>
      <c r="N57" s="123" t="str">
        <f>IF(AND(I54&lt;&gt;"",I55&lt;&gt;""),IF(I54&gt;I55,H54,IF(I54=I55,IF(J54&gt;J55,H54,IF(J55&gt;J54,H55,INDEX(Language!$A$1:$D$115,MATCH("Match 37 Winner",Language!$B$1:$B$112,0),MATCH($H$3,Language!$A$1:$C$1,0)))),H55)),INDEX(Language!$A$1:$D$115,MATCH("Match 37 Winner",Language!$B$1:$B$112,0),MATCH($H$3,Language!$A$1:$C$1,0)))</f>
        <v>Match 37 Winner</v>
      </c>
      <c r="O57" s="61">
        <f>'Prediction Sheet'!H69</f>
        <v>0</v>
      </c>
      <c r="P57" s="76">
        <f>'Prediction Sheet'!L69</f>
        <v>0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R57" s="13"/>
      <c r="DD57" s="8"/>
      <c r="DE57" s="8"/>
      <c r="DF57" s="14"/>
      <c r="DG57" s="8"/>
    </row>
    <row r="58" spans="2:118" s="9" customFormat="1" ht="18" customHeight="1" thickBot="1" x14ac:dyDescent="0.3">
      <c r="B58" s="10"/>
      <c r="C58" s="353"/>
      <c r="D58" s="353"/>
      <c r="E58" s="353"/>
      <c r="F58" s="29"/>
      <c r="G58" s="11"/>
      <c r="H58" s="122"/>
      <c r="I58" s="62"/>
      <c r="J58" s="63"/>
      <c r="K58" s="10"/>
      <c r="L58" s="37"/>
      <c r="M58" s="51" t="str">
        <f>IF(N58=H60,G60,IF(N58=H61,G61,""))</f>
        <v/>
      </c>
      <c r="N58" s="124" t="str">
        <f>IF(AND(I60&lt;&gt;"",I61&lt;&gt;""),IF(I60&gt;I61,H60,IF(I60=I61,IF(J60&gt;J61,H60,IF(J61&gt;J60,H61,INDEX(Language!$A$1:$E$115,MATCH("Match 39 Winner",Language!$B$1:$B$112,0),MATCH($H$3,Language!$A$1:$D$1,0)))),H61)),INDEX(Language!$A$1:$E$115,MATCH("Match 39 Winner",Language!$B$1:$B$112,0),MATCH($H$3,Language!$A$1:$D$1,0)))</f>
        <v>Match 39 Winner</v>
      </c>
      <c r="O58" s="61">
        <f>'Prediction Sheet'!J69</f>
        <v>0</v>
      </c>
      <c r="P58" s="18">
        <f>'Prediction Sheet'!N69</f>
        <v>0</v>
      </c>
      <c r="Q58" s="10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R58" s="13"/>
      <c r="DD58" s="8"/>
      <c r="DE58" s="8"/>
      <c r="DF58" s="14"/>
      <c r="DG58" s="8"/>
    </row>
    <row r="59" spans="2:118" s="9" customFormat="1" ht="18" customHeight="1" thickBot="1" x14ac:dyDescent="0.3">
      <c r="B59" s="10"/>
      <c r="C59" s="353"/>
      <c r="D59" s="353"/>
      <c r="E59" s="353"/>
      <c r="F59" s="29"/>
      <c r="G59" s="43">
        <v>39</v>
      </c>
      <c r="H59" s="44"/>
      <c r="I59" s="62"/>
      <c r="J59" s="63"/>
      <c r="K59" s="10"/>
      <c r="L59" s="11"/>
      <c r="M59" s="11"/>
      <c r="N59" s="325"/>
      <c r="O59" s="62"/>
      <c r="P59" s="62"/>
      <c r="Q59" s="10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R59" s="13"/>
      <c r="DD59" s="8"/>
      <c r="DE59" s="8"/>
      <c r="DF59" s="14"/>
      <c r="DG59" s="8"/>
    </row>
    <row r="60" spans="2:118" s="9" customFormat="1" ht="18" customHeight="1" x14ac:dyDescent="0.25">
      <c r="B60" s="10"/>
      <c r="C60" s="353"/>
      <c r="D60" s="353"/>
      <c r="E60" s="353"/>
      <c r="F60" s="29"/>
      <c r="G60" s="51">
        <v>4</v>
      </c>
      <c r="H60" s="48" t="str">
        <f>IF(SUM(AH27:AH30)=12,AD27,INDEX(Language!$A$1:$D$115,MATCH("Group D Winner",Language!$B$1:$B$112,0),MATCH($H$3,Language!$A$1:$C$1,0)))</f>
        <v>Group D Winner</v>
      </c>
      <c r="I60" s="61">
        <f>'Prediction Sheet'!H63</f>
        <v>0</v>
      </c>
      <c r="J60" s="76">
        <f>'Prediction Sheet'!L63</f>
        <v>0</v>
      </c>
      <c r="K60" s="10"/>
      <c r="L60" s="11"/>
      <c r="M60" s="11"/>
      <c r="N60" s="326"/>
      <c r="O60" s="62"/>
      <c r="P60" s="62"/>
      <c r="Q60" s="10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R60" s="13"/>
      <c r="DD60" s="8"/>
      <c r="DE60" s="8"/>
      <c r="DF60" s="14"/>
      <c r="DG60" s="8"/>
    </row>
    <row r="61" spans="2:118" s="9" customFormat="1" ht="18" customHeight="1" thickBot="1" x14ac:dyDescent="0.3">
      <c r="B61" s="10"/>
      <c r="C61" s="353"/>
      <c r="D61" s="353"/>
      <c r="E61" s="353"/>
      <c r="F61" s="29"/>
      <c r="G61" s="51" t="e">
        <f>INDEX('Dummy Table'!$DW$3:$DW$8,MATCH(Tournament!H61,'Dummy Table'!$DH$3:$DH$8,0),0)</f>
        <v>#N/A</v>
      </c>
      <c r="H61" s="79" t="str">
        <f>IF(SUM(AH44:AH49)=18,INDEX(AD44:AD49,MATCH(INDEX('Dummy Table'!DO13:DO27,MATCH(10,'Dummy Table'!DU13:DU27,0),0),Tournament!AQ44:AQ49,0),0),INDEX(Language!$A$1:$D$115,MATCH("Group B/E/F 3rd Place",Language!$B$1:$B$112,0),MATCH($H$3,Language!$A$1:$C$1,0)))</f>
        <v>Group B/E/F 3rd Place</v>
      </c>
      <c r="I61" s="61">
        <f>'Prediction Sheet'!J63</f>
        <v>0</v>
      </c>
      <c r="J61" s="18">
        <f>'Prediction Sheet'!N63</f>
        <v>0</v>
      </c>
      <c r="K61" s="12"/>
      <c r="L61" s="11"/>
      <c r="M61" s="11"/>
      <c r="N61" s="12"/>
      <c r="O61" s="62"/>
      <c r="P61" s="62"/>
      <c r="Q61" s="10"/>
      <c r="R61" s="11"/>
      <c r="T61" s="11"/>
      <c r="U61" s="11"/>
      <c r="V61" s="11"/>
      <c r="W61" s="11"/>
      <c r="X61" s="11"/>
      <c r="Y61" s="11"/>
      <c r="Z61" s="11"/>
      <c r="AA61" s="11"/>
      <c r="AB61" s="11"/>
      <c r="AR61" s="13"/>
      <c r="DD61" s="8"/>
      <c r="DE61" s="8"/>
      <c r="DF61" s="14"/>
      <c r="DG61" s="8"/>
    </row>
    <row r="62" spans="2:118" s="9" customFormat="1" ht="18" customHeight="1" thickBot="1" x14ac:dyDescent="0.3">
      <c r="B62" s="10"/>
      <c r="C62" s="353"/>
      <c r="D62" s="353"/>
      <c r="E62" s="353"/>
      <c r="F62" s="29"/>
      <c r="G62" s="11"/>
      <c r="H62" s="325"/>
      <c r="I62" s="62"/>
      <c r="J62" s="63"/>
      <c r="K62" s="12"/>
      <c r="L62" s="11"/>
      <c r="M62" s="11"/>
      <c r="N62" s="12"/>
      <c r="O62" s="62"/>
      <c r="P62" s="62"/>
      <c r="Q62" s="10"/>
      <c r="R62" s="43">
        <v>49</v>
      </c>
      <c r="S62" s="334"/>
      <c r="T62" s="334"/>
      <c r="U62" s="334"/>
      <c r="V62" s="334"/>
      <c r="W62" s="334"/>
      <c r="X62" s="335"/>
      <c r="Y62" s="11"/>
      <c r="Z62" s="11"/>
      <c r="AC62" s="11"/>
      <c r="AD62" s="11"/>
      <c r="AE62" s="11"/>
      <c r="AF62" s="11"/>
      <c r="AG62" s="11"/>
      <c r="AH62" s="20"/>
      <c r="AI62" s="125"/>
      <c r="AJ62" s="77"/>
      <c r="AK62" s="11"/>
      <c r="AN62" s="11"/>
      <c r="AO62" s="11"/>
      <c r="AP62" s="11"/>
      <c r="AR62" s="13"/>
      <c r="DD62" s="8"/>
      <c r="DE62" s="8"/>
      <c r="DF62" s="14"/>
      <c r="DG62" s="8"/>
    </row>
    <row r="63" spans="2:118" s="9" customFormat="1" ht="18" customHeight="1" x14ac:dyDescent="0.25">
      <c r="B63" s="10"/>
      <c r="C63" s="353"/>
      <c r="D63" s="353"/>
      <c r="E63" s="353"/>
      <c r="F63" s="29"/>
      <c r="G63" s="11"/>
      <c r="H63" s="326"/>
      <c r="I63" s="63"/>
      <c r="J63" s="63"/>
      <c r="K63" s="12"/>
      <c r="L63" s="11"/>
      <c r="M63" s="11"/>
      <c r="N63" s="12"/>
      <c r="O63" s="62"/>
      <c r="P63" s="62"/>
      <c r="Q63" s="21"/>
      <c r="R63" s="128" t="str">
        <f>IF(N57=S63,M57,IF(N58=S63,M58,""))</f>
        <v/>
      </c>
      <c r="S63" s="329" t="str">
        <f>IF(AND(O57&lt;&gt;"",O58&lt;&gt;""),IF(O57&gt;O58,N57,IF(O57=O58,IF(P57&gt;P58,N57,IF(P58&gt;P57,N58,INDEX(Language!$A$1:$E$115,MATCH("Match 45 Winner",Language!$B$1:$B$112,0),MATCH($H$3,Language!$A$1:$D$1,0)))),N58)),INDEX(Language!$A$1:$E$115,MATCH("Match 45 Winner",Language!$B$1:$B$112,0),MATCH($H$3,Language!$A$1:$D$1,0)))</f>
        <v>Match 45 Winner</v>
      </c>
      <c r="T63" s="330"/>
      <c r="U63" s="330"/>
      <c r="V63" s="330"/>
      <c r="W63" s="330"/>
      <c r="X63" s="330"/>
      <c r="Y63" s="64">
        <f>'Prediction Sheet'!H73</f>
        <v>0</v>
      </c>
      <c r="Z63" s="76">
        <f>'Prediction Sheet'!L73</f>
        <v>0</v>
      </c>
      <c r="AR63" s="13"/>
      <c r="DD63" s="8"/>
      <c r="DE63" s="8"/>
      <c r="DF63" s="14"/>
      <c r="DG63" s="8"/>
    </row>
    <row r="64" spans="2:118" s="9" customFormat="1" ht="18" customHeight="1" thickBot="1" x14ac:dyDescent="0.3">
      <c r="B64" s="10"/>
      <c r="C64" s="353"/>
      <c r="D64" s="353"/>
      <c r="E64" s="353"/>
      <c r="F64" s="29"/>
      <c r="G64" s="11"/>
      <c r="H64" s="122"/>
      <c r="I64" s="63"/>
      <c r="J64" s="63"/>
      <c r="K64" s="12"/>
      <c r="L64" s="11"/>
      <c r="M64" s="11"/>
      <c r="N64" s="12"/>
      <c r="O64" s="62"/>
      <c r="P64" s="62"/>
      <c r="Q64" s="10"/>
      <c r="R64" s="129" t="str">
        <f>IF(S64=N69,M69,IF(S64=N70,M70,""))</f>
        <v/>
      </c>
      <c r="S64" s="329" t="str">
        <f>IF(AND(O69&lt;&gt;"",O70&lt;&gt;""),IF(O69&gt;O70,N69,IF(O69=O70,IF(P69&gt;P70,N69,IF(P70&gt;P69,N70,INDEX(Language!$A$1:$E$115,MATCH("Match 46 Winner",Language!$B$1:$B$112,0),MATCH($H$3,Language!$A$1:$D$1,0)))),N70)),INDEX(Language!$A$1:$E$115,MATCH("Match 46 Winner",Language!$B$1:$B$112,0),MATCH($H$3,Language!$A$1:$D$1,0)))</f>
        <v>Match 46 Winner</v>
      </c>
      <c r="T64" s="330"/>
      <c r="U64" s="330"/>
      <c r="V64" s="330"/>
      <c r="W64" s="330"/>
      <c r="X64" s="331"/>
      <c r="Y64" s="61">
        <f>'Prediction Sheet'!J73</f>
        <v>0</v>
      </c>
      <c r="Z64" s="78">
        <f>'Prediction Sheet'!N73</f>
        <v>0</v>
      </c>
      <c r="AR64" s="13"/>
      <c r="DD64" s="8"/>
      <c r="DE64" s="8"/>
      <c r="DF64" s="14"/>
      <c r="DG64" s="8"/>
    </row>
    <row r="65" spans="2:111" s="9" customFormat="1" ht="18" customHeight="1" thickBot="1" x14ac:dyDescent="0.3">
      <c r="B65" s="10"/>
      <c r="C65" s="353"/>
      <c r="D65" s="353"/>
      <c r="E65" s="353"/>
      <c r="F65" s="29"/>
      <c r="G65" s="43">
        <v>38</v>
      </c>
      <c r="H65" s="44"/>
      <c r="I65" s="62"/>
      <c r="J65" s="63"/>
      <c r="K65" s="11"/>
      <c r="L65" s="11"/>
      <c r="M65" s="11"/>
      <c r="N65" s="11"/>
      <c r="O65" s="62"/>
      <c r="P65" s="62"/>
      <c r="Q65" s="10"/>
      <c r="R65" s="11"/>
      <c r="S65" s="327"/>
      <c r="T65" s="327"/>
      <c r="U65" s="327"/>
      <c r="V65" s="327"/>
      <c r="W65" s="327"/>
      <c r="X65" s="327"/>
      <c r="Y65" s="62"/>
      <c r="Z65" s="259"/>
      <c r="AA65" s="11"/>
      <c r="AR65" s="13"/>
      <c r="DD65" s="8"/>
      <c r="DE65" s="8"/>
      <c r="DF65" s="14"/>
      <c r="DG65" s="8"/>
    </row>
    <row r="66" spans="2:111" s="9" customFormat="1" ht="18" customHeight="1" x14ac:dyDescent="0.25">
      <c r="B66" s="10"/>
      <c r="C66" s="353"/>
      <c r="D66" s="353"/>
      <c r="E66" s="353"/>
      <c r="F66" s="29"/>
      <c r="G66" s="51">
        <v>2</v>
      </c>
      <c r="H66" s="47" t="str">
        <f>IF(SUM(AH17:AH20)=12,AD17,INDEX(Language!$A$1:$D$115,MATCH("Group B Winner",Language!$B$1:$B$112,0),MATCH($H$3,Language!$A$1:$C$1,0)))</f>
        <v>Group B Winner</v>
      </c>
      <c r="I66" s="64">
        <f>'Prediction Sheet'!H62</f>
        <v>0</v>
      </c>
      <c r="J66" s="76">
        <f>'Prediction Sheet'!L62</f>
        <v>0</v>
      </c>
      <c r="K66" s="11"/>
      <c r="L66" s="11"/>
      <c r="M66" s="11"/>
      <c r="N66" s="11"/>
      <c r="O66" s="62"/>
      <c r="P66" s="62"/>
      <c r="Q66" s="10"/>
      <c r="R66" s="11"/>
      <c r="S66" s="328"/>
      <c r="T66" s="328"/>
      <c r="U66" s="328"/>
      <c r="V66" s="328"/>
      <c r="W66" s="328"/>
      <c r="X66" s="328"/>
      <c r="Y66" s="62"/>
      <c r="Z66" s="259"/>
      <c r="AA66" s="11"/>
      <c r="AR66" s="13"/>
      <c r="DD66" s="8"/>
      <c r="DE66" s="8"/>
      <c r="DF66" s="14"/>
      <c r="DG66" s="8"/>
    </row>
    <row r="67" spans="2:111" s="9" customFormat="1" ht="18" customHeight="1" thickBot="1" x14ac:dyDescent="0.3">
      <c r="B67" s="10"/>
      <c r="C67" s="353"/>
      <c r="D67" s="353"/>
      <c r="E67" s="353"/>
      <c r="F67" s="29"/>
      <c r="G67" s="51" t="e">
        <f>INDEX('Dummy Table'!$DW$3:$DW$8,MATCH(Tournament!H67,'Dummy Table'!$DH$3:$DH$8,0),0)</f>
        <v>#N/A</v>
      </c>
      <c r="H67" s="79" t="str">
        <f>IF(SUM(AH44:AH49)=18,INDEX(AD44:AD49,MATCH(INDEX('Dummy Table'!DM13:DM27,MATCH(10,'Dummy Table'!DU13:DU27,0),0),Tournament!AQ44:AQ49,0),0),INDEX(Language!$A$1:$D$115,MATCH("Group A/C/D 3rd Place",Language!$B$1:$B$112,0),MATCH($H$3,Language!$A$1:$C$1,0)))</f>
        <v>Group A/C/D 3rd Place</v>
      </c>
      <c r="I67" s="64">
        <f>'Prediction Sheet'!J62</f>
        <v>0</v>
      </c>
      <c r="J67" s="18">
        <f>'Prediction Sheet'!N62</f>
        <v>0</v>
      </c>
      <c r="K67" s="10"/>
      <c r="L67" s="11"/>
      <c r="M67" s="11"/>
      <c r="N67" s="11"/>
      <c r="O67" s="62"/>
      <c r="P67" s="62"/>
      <c r="Q67" s="10"/>
      <c r="R67" s="11"/>
      <c r="S67" s="11"/>
      <c r="T67" s="11"/>
      <c r="U67" s="11"/>
      <c r="V67" s="11"/>
      <c r="W67" s="11"/>
      <c r="X67" s="11"/>
      <c r="Y67" s="62"/>
      <c r="Z67" s="259"/>
      <c r="AA67" s="11"/>
      <c r="AR67" s="13"/>
      <c r="DD67" s="8"/>
      <c r="DE67" s="8"/>
      <c r="DF67" s="14"/>
      <c r="DG67" s="8"/>
    </row>
    <row r="68" spans="2:111" s="9" customFormat="1" ht="18" customHeight="1" thickBot="1" x14ac:dyDescent="0.3">
      <c r="B68" s="10"/>
      <c r="C68" s="353"/>
      <c r="D68" s="353"/>
      <c r="E68" s="353"/>
      <c r="F68" s="29"/>
      <c r="G68" s="11"/>
      <c r="H68" s="325"/>
      <c r="I68" s="62"/>
      <c r="J68" s="63"/>
      <c r="K68" s="10"/>
      <c r="L68" s="40"/>
      <c r="M68" s="43">
        <v>46</v>
      </c>
      <c r="N68" s="44"/>
      <c r="O68" s="62"/>
      <c r="P68" s="62"/>
      <c r="Q68" s="10"/>
      <c r="Y68" s="260"/>
      <c r="Z68" s="259"/>
      <c r="AR68" s="13"/>
      <c r="DD68" s="8"/>
      <c r="DE68" s="8"/>
      <c r="DF68" s="14"/>
      <c r="DG68" s="8"/>
    </row>
    <row r="69" spans="2:111" s="9" customFormat="1" ht="18" customHeight="1" x14ac:dyDescent="0.25">
      <c r="B69" s="10"/>
      <c r="C69" s="353"/>
      <c r="D69" s="353"/>
      <c r="E69" s="353"/>
      <c r="F69" s="29"/>
      <c r="G69" s="11"/>
      <c r="H69" s="326"/>
      <c r="I69" s="62"/>
      <c r="J69" s="63"/>
      <c r="K69" s="36"/>
      <c r="L69" s="22"/>
      <c r="M69" s="128" t="str">
        <f>IF(N69=H66,G66,IF(N69=H67,G67,""))</f>
        <v/>
      </c>
      <c r="N69" s="123" t="str">
        <f>IF(AND(I66&lt;&gt;"",I67&lt;&gt;""),IF(I66&gt;I67,H66,IF(I66=I67,IF(J66&gt;J67,H66,IF(J67&gt;J66,H67,INDEX(Language!$A$1:$E$115,MATCH("Match 38 Winner",Language!$B$1:$B$112,0),MATCH($H$3,Language!$A$1:$D$1,0)))),H67)),INDEX(Language!$A$1:$E$115,MATCH("Match 38 Winner",Language!$B$1:$B$112,0),MATCH($H$3,Language!$A$1:$D$1,0)))</f>
        <v>Match 38 Winner</v>
      </c>
      <c r="O69" s="64">
        <f>'Prediction Sheet'!H70</f>
        <v>0</v>
      </c>
      <c r="P69" s="76">
        <f>'Prediction Sheet'!L70</f>
        <v>0</v>
      </c>
      <c r="Q69" s="10"/>
      <c r="Y69" s="260"/>
      <c r="Z69" s="259"/>
      <c r="AR69" s="13"/>
      <c r="DD69" s="8"/>
      <c r="DE69" s="8"/>
      <c r="DF69" s="14"/>
      <c r="DG69" s="8"/>
    </row>
    <row r="70" spans="2:111" s="9" customFormat="1" ht="18" customHeight="1" thickBot="1" x14ac:dyDescent="0.3">
      <c r="B70" s="10"/>
      <c r="C70" s="353"/>
      <c r="D70" s="353"/>
      <c r="E70" s="353"/>
      <c r="F70" s="29"/>
      <c r="G70" s="11"/>
      <c r="H70" s="122"/>
      <c r="I70" s="62"/>
      <c r="J70" s="63"/>
      <c r="K70" s="38"/>
      <c r="L70" s="37"/>
      <c r="M70" s="51" t="str">
        <f>IF(N70=H72,G72,IF(N70=H73,G73,""))</f>
        <v/>
      </c>
      <c r="N70" s="124" t="str">
        <f>IF(AND(I72&lt;&gt;"",I73&lt;&gt;""),IF(I72&gt;I73,H72,IF(I72=I73,IF(J72&gt;J73,H72,IF(J73&gt;J72,H73,INDEX(Language!$A$1:$E$115,MATCH("Match 42 Winner",Language!$B$1:$B$112,0),MATCH($H$3,Language!$A$1:$D$1,0)))),H73)),INDEX(Language!$A$1:$E$115,MATCH("Match 42 Winner",Language!$B$1:$B$112,0),MATCH($H$3,Language!$A$1:$D$1,0)))</f>
        <v>Match 42 Winner</v>
      </c>
      <c r="O70" s="64">
        <f>'Prediction Sheet'!J70</f>
        <v>0</v>
      </c>
      <c r="P70" s="18">
        <f>'Prediction Sheet'!N70</f>
        <v>0</v>
      </c>
      <c r="Q70" s="11"/>
      <c r="Y70" s="260"/>
      <c r="Z70" s="259"/>
      <c r="AR70" s="13"/>
      <c r="DD70" s="8"/>
      <c r="DE70" s="8"/>
      <c r="DF70" s="14"/>
      <c r="DG70" s="8"/>
    </row>
    <row r="71" spans="2:111" s="9" customFormat="1" ht="18" customHeight="1" thickBot="1" x14ac:dyDescent="0.3">
      <c r="B71" s="10"/>
      <c r="C71" s="353"/>
      <c r="D71" s="353"/>
      <c r="E71" s="353"/>
      <c r="F71" s="29"/>
      <c r="G71" s="43">
        <v>42</v>
      </c>
      <c r="H71" s="44"/>
      <c r="I71" s="62"/>
      <c r="J71" s="63"/>
      <c r="K71" s="10"/>
      <c r="L71" s="11"/>
      <c r="M71" s="11"/>
      <c r="N71" s="325"/>
      <c r="O71" s="62"/>
      <c r="P71" s="62"/>
      <c r="Q71" s="11"/>
      <c r="Y71" s="260"/>
      <c r="Z71" s="259"/>
      <c r="AR71" s="13"/>
      <c r="DD71" s="8"/>
      <c r="DE71" s="8"/>
      <c r="DF71" s="14"/>
      <c r="DG71" s="8"/>
    </row>
    <row r="72" spans="2:111" s="9" customFormat="1" ht="18" customHeight="1" x14ac:dyDescent="0.25">
      <c r="B72" s="10"/>
      <c r="C72" s="353"/>
      <c r="D72" s="353"/>
      <c r="E72" s="353"/>
      <c r="F72" s="29"/>
      <c r="G72" s="51">
        <v>6</v>
      </c>
      <c r="H72" s="84" t="str">
        <f>IF(SUM(AH37:AH40)=12,AD37,INDEX(Language!$A$1:$D$115,MATCH("Group F Winner",Language!$B$1:$B$112,0),MATCH($H$3,Language!$A$1:$C$1,0)))</f>
        <v>Group F Winner</v>
      </c>
      <c r="I72" s="64">
        <f>'Prediction Sheet'!H66</f>
        <v>0</v>
      </c>
      <c r="J72" s="76">
        <f>'Prediction Sheet'!L66</f>
        <v>0</v>
      </c>
      <c r="K72" s="10"/>
      <c r="L72" s="11"/>
      <c r="M72" s="11"/>
      <c r="N72" s="326"/>
      <c r="O72" s="62"/>
      <c r="P72" s="62"/>
      <c r="Q72" s="11"/>
      <c r="Y72" s="260"/>
      <c r="Z72" s="259"/>
      <c r="AB72" s="332" t="str">
        <f>INDEX(Language!$A$1:$D$115,MATCH("Final",Language!$B$1:$B$112,0),MATCH($H$3,Language!$A$1:$C$1,0))</f>
        <v>Final</v>
      </c>
      <c r="AC72" s="333"/>
      <c r="AD72" s="333"/>
      <c r="AE72" s="333"/>
      <c r="AF72" s="333"/>
      <c r="AG72" s="333"/>
      <c r="AH72" s="333"/>
      <c r="AI72" s="333"/>
      <c r="AJ72" s="333"/>
      <c r="AR72" s="13"/>
      <c r="DD72" s="8"/>
      <c r="DE72" s="8"/>
      <c r="DF72" s="14"/>
      <c r="DG72" s="8"/>
    </row>
    <row r="73" spans="2:111" s="9" customFormat="1" ht="18" customHeight="1" thickBot="1" x14ac:dyDescent="0.3">
      <c r="B73" s="10"/>
      <c r="C73" s="353"/>
      <c r="D73" s="353"/>
      <c r="E73" s="353"/>
      <c r="F73" s="29"/>
      <c r="G73" s="51">
        <v>5</v>
      </c>
      <c r="H73" s="81" t="str">
        <f>IF(SUM(AH32:AH35)=12,AD33,INDEX(Language!$A$1:$D$115,MATCH("Group E Runner Up",Language!$B$1:$B$112,0),MATCH($H$3,Language!$A$1:$C$1,0)))</f>
        <v>Group E Runner Up</v>
      </c>
      <c r="I73" s="64">
        <f>'Prediction Sheet'!J66</f>
        <v>0</v>
      </c>
      <c r="J73" s="18">
        <f>'Prediction Sheet'!N66</f>
        <v>0</v>
      </c>
      <c r="K73" s="11"/>
      <c r="L73" s="11"/>
      <c r="M73" s="11"/>
      <c r="N73" s="12"/>
      <c r="O73" s="62"/>
      <c r="P73" s="62"/>
      <c r="Q73" s="11"/>
      <c r="Y73" s="260"/>
      <c r="Z73" s="259"/>
      <c r="AR73" s="13"/>
      <c r="DD73" s="8"/>
      <c r="DE73" s="8"/>
      <c r="DF73" s="14"/>
      <c r="DG73" s="8"/>
    </row>
    <row r="74" spans="2:111" s="9" customFormat="1" ht="18" customHeight="1" thickBot="1" x14ac:dyDescent="0.3">
      <c r="B74" s="10"/>
      <c r="C74" s="353"/>
      <c r="D74" s="353"/>
      <c r="E74" s="353"/>
      <c r="F74" s="29"/>
      <c r="G74" s="11"/>
      <c r="H74" s="325"/>
      <c r="I74" s="62"/>
      <c r="J74" s="63"/>
      <c r="K74" s="11"/>
      <c r="L74" s="11"/>
      <c r="M74" s="11"/>
      <c r="N74" s="12"/>
      <c r="O74" s="62"/>
      <c r="P74" s="62"/>
      <c r="Q74" s="11"/>
      <c r="Y74" s="62"/>
      <c r="Z74" s="259"/>
      <c r="AA74" s="10"/>
      <c r="AB74" s="43">
        <v>51</v>
      </c>
      <c r="AC74" s="334"/>
      <c r="AD74" s="334"/>
      <c r="AE74" s="334"/>
      <c r="AF74" s="334"/>
      <c r="AG74" s="334"/>
      <c r="AH74" s="335"/>
      <c r="AI74" s="11"/>
      <c r="AJ74" s="11"/>
      <c r="AR74" s="13"/>
      <c r="DD74" s="8"/>
      <c r="DE74" s="8"/>
      <c r="DF74" s="14"/>
      <c r="DG74" s="8"/>
    </row>
    <row r="75" spans="2:111" s="9" customFormat="1" ht="18" customHeight="1" x14ac:dyDescent="0.25">
      <c r="B75" s="10"/>
      <c r="C75" s="353"/>
      <c r="D75" s="353"/>
      <c r="E75" s="353"/>
      <c r="F75" s="29"/>
      <c r="G75" s="11"/>
      <c r="H75" s="326"/>
      <c r="I75" s="62"/>
      <c r="J75" s="63"/>
      <c r="K75" s="12"/>
      <c r="L75" s="11"/>
      <c r="M75" s="11"/>
      <c r="N75" s="11"/>
      <c r="O75" s="62"/>
      <c r="P75" s="62"/>
      <c r="Q75" s="11"/>
      <c r="Y75" s="62"/>
      <c r="Z75" s="259"/>
      <c r="AA75" s="21"/>
      <c r="AB75" s="128" t="str">
        <f>IF(S63=AC75,R63,IF(S64=AC75,R64,""))</f>
        <v/>
      </c>
      <c r="AC75" s="329" t="str">
        <f>IF(AND(Y63&lt;&gt;"",Y64&lt;&gt;""),IF(Y63&gt;Y64,S63,IF(Y63=Y64,IF(Z63&gt;Z64,S63,IF(Z64&gt;Z63,S64,INDEX(Language!$A$1:$E$115,MATCH("Match 49 Winner",Language!$B$1:$B$112,0),MATCH($H$3,Language!$A$1:$D$1,0)))),S64)),INDEX(Language!$A$1:$E$115,MATCH("Match 49 Winner",Language!$B$1:$B$112,0),MATCH($H$3,Language!$A$1:$D$1,0)))</f>
        <v>Match 49 Winner</v>
      </c>
      <c r="AD75" s="330"/>
      <c r="AE75" s="330"/>
      <c r="AF75" s="330"/>
      <c r="AG75" s="330"/>
      <c r="AH75" s="331"/>
      <c r="AI75" s="64">
        <f>'Prediction Sheet'!H75</f>
        <v>0</v>
      </c>
      <c r="AJ75" s="92">
        <f>'Prediction Sheet'!L75</f>
        <v>0</v>
      </c>
      <c r="AR75" s="13"/>
      <c r="DD75" s="8"/>
      <c r="DE75" s="8"/>
      <c r="DF75" s="14"/>
      <c r="DG75" s="8"/>
    </row>
    <row r="76" spans="2:111" s="9" customFormat="1" ht="18" customHeight="1" thickBot="1" x14ac:dyDescent="0.3">
      <c r="B76" s="10"/>
      <c r="C76" s="353"/>
      <c r="D76" s="353"/>
      <c r="E76" s="353"/>
      <c r="F76" s="29"/>
      <c r="G76" s="11"/>
      <c r="H76" s="126"/>
      <c r="I76" s="62"/>
      <c r="J76" s="62"/>
      <c r="K76" s="11"/>
      <c r="L76" s="11"/>
      <c r="M76" s="11"/>
      <c r="N76" s="11"/>
      <c r="O76" s="62"/>
      <c r="P76" s="62"/>
      <c r="Q76" s="11"/>
      <c r="V76" s="11"/>
      <c r="W76" s="11"/>
      <c r="X76" s="11"/>
      <c r="Y76" s="62"/>
      <c r="Z76" s="259"/>
      <c r="AA76" s="10"/>
      <c r="AB76" s="129" t="str">
        <f>IF(AC76=S87,R87,IF(AC76=S88,R88,""))</f>
        <v/>
      </c>
      <c r="AC76" s="329" t="str">
        <f>IF(AND(Y87&lt;&gt;"",Y88&lt;&gt;""),IF(Y87&gt;Y88,S87,IF(Y87=Y88,IF(Z87&gt;Z88,S87,IF(Z88&gt;Z87,S88,INDEX(Language!$A$1:$E$115,MATCH("Match 50 Winner",Language!$B$1:$B$112,0),MATCH($H$3,Language!$A$1:$D$1,0)))),S88)),INDEX(Language!$A$1:$E$115,MATCH("Match 50 Winner",Language!$B$1:$B$112,0),MATCH($H$3,Language!$A$1:$D$1,0)))</f>
        <v>Match 50 Winner</v>
      </c>
      <c r="AD76" s="330"/>
      <c r="AE76" s="330"/>
      <c r="AF76" s="330"/>
      <c r="AG76" s="330"/>
      <c r="AH76" s="330"/>
      <c r="AI76" s="64">
        <f>'Prediction Sheet'!J75</f>
        <v>0</v>
      </c>
      <c r="AJ76" s="18">
        <f>'Prediction Sheet'!N75</f>
        <v>0</v>
      </c>
      <c r="AK76" s="11"/>
      <c r="AN76" s="11"/>
      <c r="AO76" s="11"/>
      <c r="AP76" s="11"/>
      <c r="AR76" s="13"/>
      <c r="DD76" s="8"/>
      <c r="DE76" s="8"/>
      <c r="DF76" s="14"/>
      <c r="DG76" s="8"/>
    </row>
    <row r="77" spans="2:111" s="9" customFormat="1" ht="18" customHeight="1" thickBot="1" x14ac:dyDescent="0.3">
      <c r="B77" s="10"/>
      <c r="C77" s="353"/>
      <c r="D77" s="353"/>
      <c r="E77" s="353"/>
      <c r="F77" s="29"/>
      <c r="G77" s="43">
        <v>41</v>
      </c>
      <c r="H77" s="44"/>
      <c r="I77" s="62"/>
      <c r="J77" s="63"/>
      <c r="K77" s="11"/>
      <c r="L77" s="11"/>
      <c r="M77" s="11"/>
      <c r="N77" s="11"/>
      <c r="O77" s="62"/>
      <c r="P77" s="62"/>
      <c r="Q77" s="11"/>
      <c r="V77" s="11"/>
      <c r="W77" s="11"/>
      <c r="X77" s="11"/>
      <c r="Y77" s="62"/>
      <c r="Z77" s="259"/>
      <c r="AA77" s="10"/>
      <c r="AB77" s="11"/>
      <c r="AC77" s="327"/>
      <c r="AD77" s="327"/>
      <c r="AE77" s="327"/>
      <c r="AF77" s="327"/>
      <c r="AG77" s="327"/>
      <c r="AH77" s="327"/>
      <c r="AI77" s="62"/>
      <c r="AJ77" s="11"/>
      <c r="AN77" s="11"/>
      <c r="AO77" s="11"/>
      <c r="AP77" s="11"/>
      <c r="AR77" s="13"/>
      <c r="DD77" s="8"/>
      <c r="DE77" s="8"/>
      <c r="DF77" s="14"/>
      <c r="DG77" s="8"/>
    </row>
    <row r="78" spans="2:111" s="9" customFormat="1" ht="18" customHeight="1" x14ac:dyDescent="0.25">
      <c r="B78" s="10"/>
      <c r="C78" s="353"/>
      <c r="D78" s="353"/>
      <c r="E78" s="353"/>
      <c r="F78" s="29"/>
      <c r="G78" s="51">
        <v>3</v>
      </c>
      <c r="H78" s="49" t="str">
        <f>IF(SUM(AH22:AH25)=12,AD22,INDEX(Language!$A$1:$D$115,MATCH("Group C Winner",Language!$B$1:$B$112,0),MATCH($H$3,Language!$A$1:$C$1,0)))</f>
        <v>Group C Winner</v>
      </c>
      <c r="I78" s="61">
        <f>'Prediction Sheet'!H65</f>
        <v>0</v>
      </c>
      <c r="J78" s="76">
        <f>'Prediction Sheet'!L65</f>
        <v>0</v>
      </c>
      <c r="K78" s="11"/>
      <c r="L78" s="11"/>
      <c r="M78" s="11"/>
      <c r="N78" s="11"/>
      <c r="O78" s="62"/>
      <c r="P78" s="62"/>
      <c r="Q78" s="11"/>
      <c r="V78" s="11"/>
      <c r="W78" s="11"/>
      <c r="X78" s="11"/>
      <c r="Y78" s="62"/>
      <c r="Z78" s="259"/>
      <c r="AC78" s="328"/>
      <c r="AD78" s="328"/>
      <c r="AE78" s="328"/>
      <c r="AF78" s="328"/>
      <c r="AG78" s="328"/>
      <c r="AH78" s="328"/>
      <c r="AK78" s="34"/>
      <c r="AN78" s="11"/>
      <c r="AO78" s="11"/>
      <c r="AP78" s="11"/>
      <c r="AR78" s="13"/>
      <c r="DD78" s="8"/>
      <c r="DE78" s="8"/>
      <c r="DF78" s="14"/>
      <c r="DG78" s="8"/>
    </row>
    <row r="79" spans="2:111" s="9" customFormat="1" ht="18" customHeight="1" thickBot="1" x14ac:dyDescent="0.3">
      <c r="B79" s="10"/>
      <c r="C79" s="353"/>
      <c r="D79" s="353"/>
      <c r="E79" s="353"/>
      <c r="F79" s="29"/>
      <c r="G79" s="51" t="e">
        <f>INDEX('Dummy Table'!$DW$3:$DW$8,MATCH(Tournament!H79,'Dummy Table'!$DH$3:$DH$8,0),0)</f>
        <v>#N/A</v>
      </c>
      <c r="H79" s="79" t="str">
        <f>IF(SUM(AH44:AH49)=18,INDEX(AD44:AD49,MATCH(INDEX('Dummy Table'!DN13:DN27,MATCH(10,'Dummy Table'!DU13:DU27,0),0),Tournament!AQ44:AQ49,0),0),INDEX(Language!$A$1:$D$115,MATCH("Group A/B/F 3rd Place",Language!$B$1:$B$112,0),MATCH($H$3,Language!$A$1:$C$1,0)))</f>
        <v>Group A/B/F 3rd Place</v>
      </c>
      <c r="I79" s="61">
        <f>'Prediction Sheet'!J65</f>
        <v>0</v>
      </c>
      <c r="J79" s="18">
        <f>'Prediction Sheet'!N65</f>
        <v>0</v>
      </c>
      <c r="K79" s="38"/>
      <c r="M79" s="11"/>
      <c r="N79" s="11"/>
      <c r="O79" s="62"/>
      <c r="P79" s="62"/>
      <c r="Q79" s="11"/>
      <c r="V79" s="11"/>
      <c r="W79" s="11"/>
      <c r="X79" s="11"/>
      <c r="Y79" s="62"/>
      <c r="Z79" s="259"/>
      <c r="AK79" s="34"/>
      <c r="AN79" s="11"/>
      <c r="AO79" s="11"/>
      <c r="AP79" s="11"/>
      <c r="AR79" s="13"/>
      <c r="DD79" s="8"/>
      <c r="DE79" s="8"/>
      <c r="DF79" s="14"/>
      <c r="DG79" s="8"/>
    </row>
    <row r="80" spans="2:111" s="9" customFormat="1" ht="18" customHeight="1" thickBot="1" x14ac:dyDescent="0.3">
      <c r="B80" s="10"/>
      <c r="C80" s="353"/>
      <c r="D80" s="353"/>
      <c r="E80" s="353"/>
      <c r="F80" s="29"/>
      <c r="G80" s="11"/>
      <c r="H80" s="325"/>
      <c r="I80" s="62"/>
      <c r="J80" s="63"/>
      <c r="K80" s="38"/>
      <c r="L80" s="11"/>
      <c r="M80" s="43">
        <v>47</v>
      </c>
      <c r="N80" s="44"/>
      <c r="O80" s="62"/>
      <c r="P80" s="62"/>
      <c r="Q80" s="11"/>
      <c r="V80" s="11"/>
      <c r="W80" s="11"/>
      <c r="X80" s="11"/>
      <c r="Y80" s="62"/>
      <c r="Z80" s="259"/>
      <c r="AK80" s="34"/>
      <c r="AN80" s="11"/>
      <c r="AO80" s="11"/>
      <c r="AP80" s="11"/>
      <c r="AR80" s="13"/>
      <c r="AS80" s="11"/>
      <c r="DD80" s="8"/>
      <c r="DE80" s="8"/>
      <c r="DF80" s="14"/>
      <c r="DG80" s="8"/>
    </row>
    <row r="81" spans="2:111" s="9" customFormat="1" ht="18" customHeight="1" x14ac:dyDescent="0.25">
      <c r="B81" s="10"/>
      <c r="C81" s="353"/>
      <c r="D81" s="353"/>
      <c r="E81" s="353"/>
      <c r="F81" s="29"/>
      <c r="G81" s="11"/>
      <c r="H81" s="326"/>
      <c r="I81" s="62"/>
      <c r="J81" s="63"/>
      <c r="K81" s="21"/>
      <c r="L81" s="22"/>
      <c r="M81" s="128" t="str">
        <f>IF(N81=H78,G78,IF(N81=H79,G79,""))</f>
        <v/>
      </c>
      <c r="N81" s="123" t="str">
        <f>IF(AND(I78&lt;&gt;"",I79&lt;&gt;""),IF(I78&gt;I79,H78,IF(I78=I79,IF(J78&gt;J79,H78,IF(J79&gt;J78,H79,INDEX(Language!$A$1:$E$115,MATCH("Match 41 Winner",Language!$B$1:$B$112,0),MATCH($H$3,Language!$A$1:$D$1,0)))),H79)),INDEX(Language!$A$1:$E$115,MATCH("Match 41 Winner",Language!$B$1:$B$112,0),MATCH($H$3,Language!$A$1:$D$1,0)))</f>
        <v>Match 41 Winner</v>
      </c>
      <c r="O81" s="61">
        <f>'Prediction Sheet'!H71</f>
        <v>0</v>
      </c>
      <c r="P81" s="76">
        <f>'Prediction Sheet'!L71</f>
        <v>0</v>
      </c>
      <c r="Q81" s="11"/>
      <c r="V81" s="11"/>
      <c r="W81" s="11"/>
      <c r="X81" s="11"/>
      <c r="Y81" s="62"/>
      <c r="Z81" s="259"/>
      <c r="AK81" s="34"/>
      <c r="AN81" s="11"/>
      <c r="AO81" s="11"/>
      <c r="AP81" s="11"/>
      <c r="AR81" s="13"/>
      <c r="AS81" s="11"/>
      <c r="DD81" s="8"/>
      <c r="DE81" s="8"/>
      <c r="DF81" s="14"/>
      <c r="DG81" s="8"/>
    </row>
    <row r="82" spans="2:111" s="9" customFormat="1" ht="18" customHeight="1" thickBot="1" x14ac:dyDescent="0.3">
      <c r="B82" s="10"/>
      <c r="C82" s="353"/>
      <c r="D82" s="353"/>
      <c r="E82" s="353"/>
      <c r="F82" s="29"/>
      <c r="G82" s="11"/>
      <c r="H82" s="122"/>
      <c r="I82" s="62"/>
      <c r="J82" s="63"/>
      <c r="K82" s="10"/>
      <c r="L82" s="37"/>
      <c r="M82" s="51" t="str">
        <f>IF(N82=H84,G84,IF(N82=H85,G85,""))</f>
        <v/>
      </c>
      <c r="N82" s="124" t="str">
        <f>IF(AND(I84&lt;&gt;"",I85&lt;&gt;""),IF(I84&gt;I85,H84,IF(I84=I85,IF(J84&gt;J85,H84,IF(J85&gt;J84,H85,INDEX(Language!$A$1:$E$115,MATCH("Match 43 Winner",Language!$B$1:$B$112,0),MATCH($H$3,Language!$A$1:$D$1,0)))),H85)),INDEX(Language!$A$1:$E$115,MATCH("Match 43 Winner",Language!$B$1:$B$112,0),MATCH($H$3,Language!$A$1:$D$1,0)))</f>
        <v>Match 43 Winner</v>
      </c>
      <c r="O82" s="61">
        <f>'Prediction Sheet'!J71</f>
        <v>0</v>
      </c>
      <c r="P82" s="18">
        <f>'Prediction Sheet'!N71</f>
        <v>0</v>
      </c>
      <c r="Q82" s="10"/>
      <c r="V82" s="11"/>
      <c r="W82" s="11"/>
      <c r="X82" s="11"/>
      <c r="Y82" s="62"/>
      <c r="Z82" s="259"/>
      <c r="AK82" s="34"/>
      <c r="AN82" s="11"/>
      <c r="AO82" s="11"/>
      <c r="AP82" s="11"/>
      <c r="AR82" s="13"/>
      <c r="AS82" s="11"/>
      <c r="DD82" s="8"/>
      <c r="DE82" s="8"/>
      <c r="DF82" s="14"/>
      <c r="DG82" s="8"/>
    </row>
    <row r="83" spans="2:111" s="9" customFormat="1" ht="18" customHeight="1" thickBot="1" x14ac:dyDescent="0.3">
      <c r="B83" s="10"/>
      <c r="C83" s="353"/>
      <c r="D83" s="353"/>
      <c r="E83" s="353"/>
      <c r="F83" s="29"/>
      <c r="G83" s="43">
        <v>43</v>
      </c>
      <c r="H83" s="44"/>
      <c r="I83" s="62"/>
      <c r="J83" s="63"/>
      <c r="K83" s="10"/>
      <c r="L83" s="11"/>
      <c r="M83" s="11"/>
      <c r="N83" s="325"/>
      <c r="O83" s="62"/>
      <c r="P83" s="62"/>
      <c r="Q83" s="10"/>
      <c r="V83" s="11"/>
      <c r="W83" s="11"/>
      <c r="X83" s="11"/>
      <c r="Y83" s="62"/>
      <c r="Z83" s="259"/>
      <c r="AK83" s="34"/>
      <c r="AN83" s="11"/>
      <c r="AO83" s="11"/>
      <c r="AP83" s="11"/>
      <c r="AR83" s="13"/>
      <c r="AS83" s="11"/>
      <c r="DD83" s="8"/>
      <c r="DE83" s="8"/>
      <c r="DF83" s="14"/>
      <c r="DG83" s="8"/>
    </row>
    <row r="84" spans="2:111" s="9" customFormat="1" ht="18" customHeight="1" x14ac:dyDescent="0.25">
      <c r="B84" s="10"/>
      <c r="C84" s="353"/>
      <c r="D84" s="353"/>
      <c r="E84" s="353"/>
      <c r="F84" s="29"/>
      <c r="G84" s="51">
        <v>5</v>
      </c>
      <c r="H84" s="80" t="str">
        <f>IF(SUM(AH32:AH35)=12,AD32,INDEX(Language!$A$1:$D$115,MATCH("Group E Winner",Language!$B$1:$B$112,0),MATCH($H$3,Language!$A$1:$C$1,0)))</f>
        <v>Group E Winner</v>
      </c>
      <c r="I84" s="61">
        <f>'Prediction Sheet'!H67</f>
        <v>0</v>
      </c>
      <c r="J84" s="76">
        <f>'Prediction Sheet'!L67</f>
        <v>0</v>
      </c>
      <c r="K84" s="10"/>
      <c r="L84" s="11"/>
      <c r="M84" s="11"/>
      <c r="N84" s="326"/>
      <c r="O84" s="62"/>
      <c r="P84" s="62"/>
      <c r="Q84" s="10"/>
      <c r="V84" s="11"/>
      <c r="W84" s="11"/>
      <c r="X84" s="11"/>
      <c r="Y84" s="62"/>
      <c r="Z84" s="259"/>
      <c r="AA84" s="11"/>
      <c r="AB84" s="11"/>
      <c r="AC84" s="14"/>
      <c r="AD84" s="11"/>
      <c r="AG84" s="11"/>
      <c r="AH84" s="20"/>
      <c r="AI84" s="127"/>
      <c r="AJ84" s="66"/>
      <c r="AK84" s="34"/>
      <c r="AN84" s="11"/>
      <c r="AO84" s="11"/>
      <c r="AP84" s="11"/>
      <c r="AR84" s="13"/>
      <c r="AS84" s="11"/>
      <c r="DD84" s="8"/>
      <c r="DE84" s="8"/>
      <c r="DF84" s="14"/>
      <c r="DG84" s="8"/>
    </row>
    <row r="85" spans="2:111" s="9" customFormat="1" ht="18" customHeight="1" thickBot="1" x14ac:dyDescent="0.3">
      <c r="B85" s="10"/>
      <c r="C85" s="353"/>
      <c r="D85" s="353"/>
      <c r="E85" s="353"/>
      <c r="F85" s="29"/>
      <c r="G85" s="51">
        <v>4</v>
      </c>
      <c r="H85" s="46" t="str">
        <f>IF(SUM(AH27:AH30)=12,AD28,INDEX(Language!$A$1:$D$115,MATCH("Group D Runner Up",Language!$B$1:$B$112,0),MATCH($H$3,Language!$A$1:$C$1,0)))</f>
        <v>Group D Runner Up</v>
      </c>
      <c r="I85" s="61">
        <f>'Prediction Sheet'!J67</f>
        <v>0</v>
      </c>
      <c r="J85" s="18">
        <f>'Prediction Sheet'!N67</f>
        <v>0</v>
      </c>
      <c r="K85" s="12"/>
      <c r="L85" s="11"/>
      <c r="M85" s="11"/>
      <c r="N85" s="12"/>
      <c r="O85" s="62"/>
      <c r="P85" s="62"/>
      <c r="Q85" s="10"/>
      <c r="V85" s="11"/>
      <c r="W85" s="11"/>
      <c r="X85" s="11"/>
      <c r="Y85" s="62"/>
      <c r="Z85" s="259"/>
      <c r="AA85" s="11"/>
      <c r="AB85" s="11"/>
      <c r="AC85" s="14"/>
      <c r="AD85" s="11"/>
      <c r="AG85" s="11"/>
      <c r="AH85" s="20"/>
      <c r="AI85" s="127"/>
      <c r="AJ85" s="66"/>
      <c r="AK85" s="34"/>
      <c r="AN85" s="11"/>
      <c r="AO85" s="11"/>
      <c r="AP85" s="11"/>
      <c r="AR85" s="13"/>
      <c r="AS85" s="11"/>
      <c r="DD85" s="8"/>
      <c r="DE85" s="8"/>
      <c r="DF85" s="14"/>
      <c r="DG85" s="8"/>
    </row>
    <row r="86" spans="2:111" s="9" customFormat="1" ht="18" customHeight="1" thickBot="1" x14ac:dyDescent="0.3">
      <c r="B86" s="10"/>
      <c r="C86" s="353"/>
      <c r="D86" s="353"/>
      <c r="E86" s="353"/>
      <c r="F86" s="29"/>
      <c r="G86" s="11"/>
      <c r="H86" s="325"/>
      <c r="I86" s="62"/>
      <c r="J86" s="63"/>
      <c r="K86" s="12"/>
      <c r="L86" s="11"/>
      <c r="M86" s="11"/>
      <c r="N86" s="12"/>
      <c r="O86" s="62"/>
      <c r="P86" s="62"/>
      <c r="Q86" s="10"/>
      <c r="R86" s="43">
        <v>50</v>
      </c>
      <c r="S86" s="334"/>
      <c r="T86" s="334"/>
      <c r="U86" s="334"/>
      <c r="V86" s="334"/>
      <c r="W86" s="334"/>
      <c r="X86" s="335"/>
      <c r="Y86" s="62"/>
      <c r="Z86" s="259"/>
      <c r="AA86" s="11"/>
      <c r="AB86" s="11"/>
      <c r="AC86" s="14"/>
      <c r="AD86" s="11"/>
      <c r="AG86" s="11"/>
      <c r="AH86" s="20"/>
      <c r="AI86" s="127"/>
      <c r="AJ86" s="66"/>
      <c r="AK86" s="34"/>
      <c r="AN86" s="11"/>
      <c r="AO86" s="11"/>
      <c r="AP86" s="11"/>
      <c r="AR86" s="13"/>
      <c r="AS86" s="11"/>
      <c r="DD86" s="8"/>
      <c r="DE86" s="8"/>
      <c r="DF86" s="14"/>
      <c r="DG86" s="8"/>
    </row>
    <row r="87" spans="2:111" s="9" customFormat="1" ht="18" customHeight="1" x14ac:dyDescent="0.25">
      <c r="B87" s="10"/>
      <c r="C87" s="353"/>
      <c r="D87" s="353"/>
      <c r="E87" s="353"/>
      <c r="F87" s="29"/>
      <c r="G87" s="11"/>
      <c r="H87" s="326"/>
      <c r="I87" s="63"/>
      <c r="J87" s="63"/>
      <c r="K87" s="12"/>
      <c r="L87" s="11"/>
      <c r="M87" s="11"/>
      <c r="N87" s="12"/>
      <c r="O87" s="62"/>
      <c r="P87" s="62"/>
      <c r="Q87" s="21"/>
      <c r="R87" s="128" t="str">
        <f>IF(N81=S87,M81,IF(N82=S87,M82,""))</f>
        <v/>
      </c>
      <c r="S87" s="329" t="str">
        <f>IF(AND(O81&lt;&gt;"",O82&lt;&gt;""),IF(O81&gt;O82,N81,IF(O81=O82,IF(P81&gt;P82,N81,IF(P82&gt;P81,N82,INDEX(Language!$A$1:$E$115,MATCH("Match 47 Winner",Language!$B$1:$B$112,0),MATCH($H$3,Language!$A$1:$D$1,0)))),N82)),INDEX(Language!$A$1:$E$115,MATCH("Match 47 Winner",Language!$B$1:$B$112,0),MATCH($H$3,Language!$A$1:$D$1,0)))</f>
        <v>Match 47 Winner</v>
      </c>
      <c r="T87" s="330"/>
      <c r="U87" s="330"/>
      <c r="V87" s="330"/>
      <c r="W87" s="330"/>
      <c r="X87" s="330"/>
      <c r="Y87" s="64">
        <f>'Prediction Sheet'!H74</f>
        <v>0</v>
      </c>
      <c r="Z87" s="91">
        <f>'Prediction Sheet'!L74</f>
        <v>0</v>
      </c>
      <c r="AA87" s="11"/>
      <c r="AB87" s="11"/>
      <c r="AC87" s="14"/>
      <c r="AD87" s="11"/>
      <c r="AG87" s="11"/>
      <c r="AH87" s="20"/>
      <c r="AI87" s="127"/>
      <c r="AJ87" s="66"/>
      <c r="AK87" s="34"/>
      <c r="AN87" s="11"/>
      <c r="AO87" s="11"/>
      <c r="AP87" s="11"/>
      <c r="AR87" s="13"/>
      <c r="AS87" s="11"/>
      <c r="DD87" s="8"/>
      <c r="DE87" s="8"/>
      <c r="DF87" s="14"/>
      <c r="DG87" s="8"/>
    </row>
    <row r="88" spans="2:111" s="9" customFormat="1" ht="18" customHeight="1" thickBot="1" x14ac:dyDescent="0.3">
      <c r="B88" s="10"/>
      <c r="C88" s="353"/>
      <c r="D88" s="353"/>
      <c r="E88" s="353"/>
      <c r="F88" s="29"/>
      <c r="G88" s="11"/>
      <c r="H88" s="122"/>
      <c r="I88" s="63"/>
      <c r="J88" s="63"/>
      <c r="K88" s="12"/>
      <c r="L88" s="11"/>
      <c r="M88" s="11"/>
      <c r="N88" s="12"/>
      <c r="O88" s="62"/>
      <c r="P88" s="62"/>
      <c r="Q88" s="10"/>
      <c r="R88" s="129" t="str">
        <f>IF(S88=N93,M93,IF(S88=N94,M94,""))</f>
        <v/>
      </c>
      <c r="S88" s="329" t="str">
        <f>IF(AND(O93&lt;&gt;"",O94&lt;&gt;""),IF(O93&gt;O94,N93,IF(O93=O94,IF(P93&gt;P94,N93,IF(P94&gt;P93,N94,INDEX(Language!$A$1:$E$115,MATCH("Match 48 Winner",Language!$B$1:$B$112,0),MATCH($H$3,Language!$A$1:$D$1,0)))),N94)),INDEX(Language!$A$1:$E$115,MATCH("Match 48 Winner",Language!$B$1:$B$112,0),MATCH($H$3,Language!$A$1:$D$1,0)))</f>
        <v>Match 48 Winner</v>
      </c>
      <c r="T88" s="330"/>
      <c r="U88" s="330"/>
      <c r="V88" s="330"/>
      <c r="W88" s="330"/>
      <c r="X88" s="331"/>
      <c r="Y88" s="61">
        <f>'Prediction Sheet'!J74</f>
        <v>0</v>
      </c>
      <c r="Z88" s="18">
        <f>'Prediction Sheet'!N74</f>
        <v>0</v>
      </c>
      <c r="AA88" s="51"/>
      <c r="AB88" s="360" t="str">
        <f>INDEX(Language!$A$1:$D$115,MATCH("CHAMPION",Language!$B$1:$B$112,0),MATCH($H$3,Language!$A$1:$C$1,0))</f>
        <v>Champion</v>
      </c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2"/>
      <c r="AR88" s="13"/>
      <c r="AS88" s="11"/>
      <c r="DD88" s="8"/>
      <c r="DE88" s="8"/>
      <c r="DF88" s="14"/>
      <c r="DG88" s="8"/>
    </row>
    <row r="89" spans="2:111" s="9" customFormat="1" ht="18" customHeight="1" thickBot="1" x14ac:dyDescent="0.3">
      <c r="B89" s="10"/>
      <c r="C89" s="353"/>
      <c r="D89" s="353"/>
      <c r="E89" s="353"/>
      <c r="F89" s="29"/>
      <c r="G89" s="43">
        <v>40</v>
      </c>
      <c r="H89" s="44"/>
      <c r="I89" s="62"/>
      <c r="J89" s="63"/>
      <c r="K89" s="11"/>
      <c r="L89" s="11"/>
      <c r="M89" s="11"/>
      <c r="N89" s="11"/>
      <c r="O89" s="62"/>
      <c r="P89" s="62"/>
      <c r="Q89" s="10"/>
      <c r="R89" s="11"/>
      <c r="S89" s="327"/>
      <c r="T89" s="327"/>
      <c r="U89" s="327"/>
      <c r="V89" s="327"/>
      <c r="W89" s="327"/>
      <c r="X89" s="327"/>
      <c r="Y89" s="62"/>
      <c r="Z89" s="11"/>
      <c r="AA89" s="51"/>
      <c r="AB89" s="363"/>
      <c r="AC89" s="364"/>
      <c r="AD89" s="364"/>
      <c r="AE89" s="364"/>
      <c r="AF89" s="364"/>
      <c r="AG89" s="364"/>
      <c r="AH89" s="364"/>
      <c r="AI89" s="364"/>
      <c r="AJ89" s="364"/>
      <c r="AK89" s="364"/>
      <c r="AL89" s="364"/>
      <c r="AM89" s="364"/>
      <c r="AN89" s="364"/>
      <c r="AO89" s="364"/>
      <c r="AP89" s="365"/>
      <c r="AR89" s="13"/>
      <c r="AS89" s="11"/>
      <c r="DD89" s="8"/>
      <c r="DE89" s="8"/>
      <c r="DF89" s="14"/>
      <c r="DG89" s="8"/>
    </row>
    <row r="90" spans="2:111" s="9" customFormat="1" ht="18" customHeight="1" x14ac:dyDescent="0.25">
      <c r="B90" s="10"/>
      <c r="C90" s="353"/>
      <c r="D90" s="353"/>
      <c r="E90" s="353"/>
      <c r="F90" s="29"/>
      <c r="G90" s="51">
        <v>1</v>
      </c>
      <c r="H90" s="45" t="str">
        <f>IF(SUM(AH12:AH15)=12,AD12,INDEX(Language!$A$1:$D$115,MATCH("Group A Winner",Language!$B$1:$B$112,0),MATCH($H$3,Language!$A$1:$C$1,0)))</f>
        <v>Group A Winner</v>
      </c>
      <c r="I90" s="64">
        <f>'Prediction Sheet'!H64</f>
        <v>0</v>
      </c>
      <c r="J90" s="76">
        <f>'Prediction Sheet'!L64</f>
        <v>0</v>
      </c>
      <c r="K90" s="11"/>
      <c r="L90" s="11"/>
      <c r="M90" s="11"/>
      <c r="N90" s="11"/>
      <c r="O90" s="62"/>
      <c r="P90" s="62"/>
      <c r="Q90" s="10"/>
      <c r="S90" s="328"/>
      <c r="T90" s="328"/>
      <c r="U90" s="328"/>
      <c r="V90" s="328"/>
      <c r="W90" s="328"/>
      <c r="X90" s="328"/>
      <c r="Y90" s="11"/>
      <c r="Z90" s="11"/>
      <c r="AA90" s="51"/>
      <c r="AB90" s="336" t="str">
        <f>UPPER(IF(AND(AI75&lt;&gt;"",AI76&lt;&gt;""),IF(AI75&gt;AI76,AC75,IF(AI75=AI76,IF(AJ75&gt;AJ76,AC75,IF(AJ76&gt;AJ75,AC76,INDEX(Language!$A$1:$E$115,MATCH("Match 51 Winner",Language!$B$1:$B$112,0),MATCH($H$3,Language!$A$1:$D$1,0)))),AC76)),INDEX(Language!$A$1:$E$115,MATCH("Match 51 Winner",Language!$B$1:$B$112,0),MATCH($H$3,Language!$A$1:$D$1,0))))</f>
        <v>MATCH 51 WINNER</v>
      </c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  <c r="AN90" s="336"/>
      <c r="AO90" s="336"/>
      <c r="AP90" s="336"/>
      <c r="AR90" s="13"/>
      <c r="AS90" s="11"/>
      <c r="DD90" s="8"/>
      <c r="DE90" s="8"/>
      <c r="DF90" s="14"/>
      <c r="DG90" s="8"/>
    </row>
    <row r="91" spans="2:111" s="9" customFormat="1" ht="18" customHeight="1" thickBot="1" x14ac:dyDescent="0.3">
      <c r="B91" s="10"/>
      <c r="C91" s="353"/>
      <c r="D91" s="353"/>
      <c r="E91" s="353"/>
      <c r="F91" s="29"/>
      <c r="G91" s="51" t="e">
        <f>INDEX('Dummy Table'!$DW$3:$DW$8,MATCH(Tournament!H91,'Dummy Table'!$DH$3:$DH$8,0),0)</f>
        <v>#N/A</v>
      </c>
      <c r="H91" s="79" t="str">
        <f>IF(SUM(AH44:AH49)=18,INDEX(AD44:AD49,MATCH(INDEX('Dummy Table'!DL13:DL27,MATCH(10,'Dummy Table'!DU13:DU27,0),0),Tournament!AQ44:AQ49,0),0),INDEX(Language!$A$1:$D$115,MATCH("Group C/D/E 3rd Place",Language!$B$1:$B$112,0),MATCH($H$3,Language!$A$1:$C$1,0)))</f>
        <v>Group C/D/E 3rd Place</v>
      </c>
      <c r="I91" s="64">
        <f>'Prediction Sheet'!J64</f>
        <v>0</v>
      </c>
      <c r="J91" s="18">
        <f>'Prediction Sheet'!N64</f>
        <v>0</v>
      </c>
      <c r="K91" s="10"/>
      <c r="L91" s="11"/>
      <c r="M91" s="11"/>
      <c r="N91" s="11"/>
      <c r="O91" s="62"/>
      <c r="P91" s="62"/>
      <c r="Q91" s="10"/>
      <c r="V91" s="11"/>
      <c r="W91" s="11"/>
      <c r="X91" s="11"/>
      <c r="Y91" s="11"/>
      <c r="Z91" s="11"/>
      <c r="AA91" s="51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R91" s="13"/>
      <c r="AS91" s="11"/>
      <c r="DD91" s="8"/>
      <c r="DE91" s="8"/>
      <c r="DF91" s="14"/>
      <c r="DG91" s="8"/>
    </row>
    <row r="92" spans="2:111" s="9" customFormat="1" ht="18" customHeight="1" thickBot="1" x14ac:dyDescent="0.3">
      <c r="B92" s="10"/>
      <c r="C92" s="353"/>
      <c r="D92" s="353"/>
      <c r="E92" s="353"/>
      <c r="F92" s="29"/>
      <c r="G92" s="11"/>
      <c r="H92" s="325"/>
      <c r="I92" s="62"/>
      <c r="J92" s="63"/>
      <c r="K92" s="10"/>
      <c r="L92" s="40"/>
      <c r="M92" s="43">
        <v>48</v>
      </c>
      <c r="N92" s="44"/>
      <c r="O92" s="62"/>
      <c r="P92" s="62"/>
      <c r="Q92" s="10"/>
      <c r="V92" s="11"/>
      <c r="W92" s="11"/>
      <c r="X92" s="11"/>
      <c r="Y92" s="11"/>
      <c r="Z92" s="11"/>
      <c r="AA92" s="51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R92" s="13"/>
      <c r="AS92" s="11"/>
      <c r="DD92" s="8"/>
      <c r="DE92" s="8"/>
      <c r="DF92" s="14"/>
      <c r="DG92" s="8"/>
    </row>
    <row r="93" spans="2:111" s="9" customFormat="1" ht="18" customHeight="1" x14ac:dyDescent="0.25">
      <c r="B93" s="10"/>
      <c r="C93" s="353"/>
      <c r="D93" s="353"/>
      <c r="E93" s="353"/>
      <c r="F93" s="29"/>
      <c r="G93" s="11"/>
      <c r="H93" s="326"/>
      <c r="I93" s="62"/>
      <c r="J93" s="63"/>
      <c r="K93" s="36"/>
      <c r="L93" s="22"/>
      <c r="M93" s="128" t="str">
        <f>IF(N93=H90,G90,IF(N93=H91,G91,""))</f>
        <v/>
      </c>
      <c r="N93" s="123" t="str">
        <f>IF(AND(I90&lt;&gt;"",I91&lt;&gt;""),IF(I90&gt;I91,H90,IF(I90=I91,IF(J90&gt;J91,H90,IF(J91&gt;J90,H91,INDEX(Language!$A$1:$E$115,MATCH("Match 40 Winner",Language!$B$1:$B$112,0),MATCH($H$3,Language!$A$1:$D$1,0)))),H91)),INDEX(Language!$A$1:$E$115,MATCH("Match 40 Winner",Language!$B$1:$B$112,0),MATCH($H$3,Language!$A$1:$D$1,0)))</f>
        <v>Match 40 Winner</v>
      </c>
      <c r="O93" s="64">
        <f>'Prediction Sheet'!H72</f>
        <v>0</v>
      </c>
      <c r="P93" s="76">
        <f>'Prediction Sheet'!L72</f>
        <v>0</v>
      </c>
      <c r="Q93" s="10"/>
      <c r="V93" s="11"/>
      <c r="W93" s="11"/>
      <c r="X93" s="11"/>
      <c r="Y93" s="11"/>
      <c r="Z93" s="11"/>
      <c r="AA93" s="51"/>
      <c r="AB93" s="338"/>
      <c r="AC93" s="338"/>
      <c r="AD93" s="338"/>
      <c r="AE93" s="338"/>
      <c r="AF93" s="338"/>
      <c r="AG93" s="338"/>
      <c r="AH93" s="338"/>
      <c r="AI93" s="338"/>
      <c r="AJ93" s="338"/>
      <c r="AK93" s="338"/>
      <c r="AL93" s="338"/>
      <c r="AM93" s="338"/>
      <c r="AN93" s="338"/>
      <c r="AO93" s="338"/>
      <c r="AP93" s="338"/>
      <c r="AR93" s="13"/>
      <c r="AS93" s="11"/>
      <c r="DD93" s="8"/>
      <c r="DE93" s="8"/>
      <c r="DF93" s="14"/>
      <c r="DG93" s="8"/>
    </row>
    <row r="94" spans="2:111" s="9" customFormat="1" ht="18" customHeight="1" thickBot="1" x14ac:dyDescent="0.3">
      <c r="B94" s="10"/>
      <c r="C94" s="353"/>
      <c r="D94" s="353"/>
      <c r="E94" s="353"/>
      <c r="F94" s="29"/>
      <c r="G94" s="11"/>
      <c r="H94" s="122"/>
      <c r="I94" s="62"/>
      <c r="J94" s="63"/>
      <c r="K94" s="38"/>
      <c r="L94" s="37"/>
      <c r="M94" s="51" t="str">
        <f>IF(N94=H96,G96,IF(N94=H97,G97,""))</f>
        <v/>
      </c>
      <c r="N94" s="124" t="str">
        <f>IF(AND(I96&lt;&gt;"",I97&lt;&gt;""),IF(I96&gt;I97,H96,IF(I96=I97,IF(J96&gt;J97,H96,IF(J97&gt;J96,H97,INDEX(Language!$A$1:$E$115,MATCH("Match 44 Winner",Language!$B$1:$B$112,0),MATCH($H$3,Language!$A$1:$D$1,0)))),H97)),INDEX(Language!$A$1:$E$115,MATCH("Match 44 Winner",Language!$B$1:$B$112,0),MATCH($H$3,Language!$A$1:$D$1,0)))</f>
        <v>Match 44 Winner</v>
      </c>
      <c r="O94" s="64">
        <f>'Prediction Sheet'!J72</f>
        <v>0</v>
      </c>
      <c r="P94" s="18">
        <f>'Prediction Sheet'!N72</f>
        <v>0</v>
      </c>
      <c r="Q94" s="11"/>
      <c r="V94" s="11"/>
      <c r="W94" s="11"/>
      <c r="X94" s="11"/>
      <c r="Y94" s="11"/>
      <c r="Z94" s="11"/>
      <c r="AA94" s="51" t="str">
        <f>IF(AI75&gt;AI76,AB75,IF(AI75=AI76,IF(AJ75&gt;AJ76,AB75,IF(AJ76&gt;AJ75,AB76,"")),AB76))</f>
        <v/>
      </c>
      <c r="AB94" s="366">
        <v>2</v>
      </c>
      <c r="AC94" s="356" t="str">
        <f>IF(AND(AI75&lt;&gt;"",AI76&lt;&gt;""),IF(AI75&lt;AI76,AC75,IF(AI75=AI76,IF(AJ75&lt;AJ76,AC75,IF(AJ76&lt;AJ75,AC76,INDEX(Language!$A$1:$E$115,MATCH("Match 51 Loser",Language!$B$1:$B$112,0),MATCH($H$3,Language!$A$1:$D$1,0)))),AC76)),INDEX(Language!$A$1:$E$115,MATCH("Match 51 Loser",Language!$B$1:$B$112,0),MATCH($H$3,Language!$A$1:$D$1,0)))</f>
        <v>Match 51 Loser</v>
      </c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7"/>
      <c r="AR94" s="13"/>
      <c r="AS94" s="11"/>
      <c r="DD94" s="8"/>
      <c r="DE94" s="8"/>
      <c r="DF94" s="14"/>
      <c r="DG94" s="8"/>
    </row>
    <row r="95" spans="2:111" s="9" customFormat="1" ht="18" customHeight="1" thickBot="1" x14ac:dyDescent="0.3">
      <c r="B95" s="10"/>
      <c r="C95" s="353"/>
      <c r="D95" s="353"/>
      <c r="E95" s="353"/>
      <c r="F95" s="29"/>
      <c r="G95" s="43">
        <v>44</v>
      </c>
      <c r="H95" s="44"/>
      <c r="I95" s="62"/>
      <c r="J95" s="63"/>
      <c r="K95" s="10"/>
      <c r="L95" s="11"/>
      <c r="M95" s="11"/>
      <c r="N95" s="325"/>
      <c r="O95" s="62"/>
      <c r="P95" s="62"/>
      <c r="Q95" s="11"/>
      <c r="V95" s="11"/>
      <c r="W95" s="11"/>
      <c r="X95" s="11"/>
      <c r="Y95" s="11"/>
      <c r="Z95" s="11"/>
      <c r="AA95" s="51" t="str">
        <f>IF(AI75&lt;AI76,AB75,IF(AI75=AI76,IF(AJ75&lt;AJ76,AB75,IF(AJ76&lt;AJ75,AB76,"")),AB76))</f>
        <v/>
      </c>
      <c r="AB95" s="367"/>
      <c r="AC95" s="358"/>
      <c r="AD95" s="358"/>
      <c r="AE95" s="358"/>
      <c r="AF95" s="358"/>
      <c r="AG95" s="358"/>
      <c r="AH95" s="358"/>
      <c r="AI95" s="358"/>
      <c r="AJ95" s="358"/>
      <c r="AK95" s="358"/>
      <c r="AL95" s="358"/>
      <c r="AM95" s="358"/>
      <c r="AN95" s="358"/>
      <c r="AO95" s="358"/>
      <c r="AP95" s="359"/>
      <c r="AR95" s="13"/>
      <c r="AS95" s="11"/>
      <c r="DD95" s="8"/>
      <c r="DE95" s="8"/>
      <c r="DF95" s="14"/>
      <c r="DG95" s="8"/>
    </row>
    <row r="96" spans="2:111" s="9" customFormat="1" ht="18" customHeight="1" x14ac:dyDescent="0.25">
      <c r="B96" s="10"/>
      <c r="C96" s="353"/>
      <c r="D96" s="353"/>
      <c r="E96" s="353"/>
      <c r="F96" s="29"/>
      <c r="G96" s="51">
        <v>2</v>
      </c>
      <c r="H96" s="47" t="str">
        <f>IF(SUM(AH17:AH20)=12,AD18,INDEX(Language!$A$1:$D$115,MATCH("Group B Runner Up",Language!$B$1:$B$112,0),MATCH($H$3,Language!$A$1:$C$1,0)))</f>
        <v>Group B Runner Up</v>
      </c>
      <c r="I96" s="64">
        <f>'Prediction Sheet'!H68</f>
        <v>0</v>
      </c>
      <c r="J96" s="76">
        <f>'Prediction Sheet'!L68</f>
        <v>0</v>
      </c>
      <c r="K96" s="10"/>
      <c r="L96" s="11"/>
      <c r="M96" s="11"/>
      <c r="N96" s="326"/>
      <c r="O96" s="62"/>
      <c r="P96" s="62"/>
      <c r="Q96" s="11"/>
      <c r="V96" s="11"/>
      <c r="W96" s="11"/>
      <c r="X96" s="11"/>
      <c r="Y96" s="11"/>
      <c r="Z96" s="11"/>
      <c r="AA96" s="51" t="str">
        <f>IF(Y63&gt;Y64,R64,IF(Y63=Y64,IF(Z63&gt;Z64,R64,IF(Z64&gt;Z63,R63,"")),R63))</f>
        <v/>
      </c>
      <c r="AB96" s="86">
        <v>3</v>
      </c>
      <c r="AC96" s="354" t="str">
        <f>IF(AND(Y63&lt;&gt;"",Y64&lt;&gt;""),IF(Y63&gt;Y64,S64,IF(Y63=Y64,IF(Z63&gt;Z64,S64,IF(Z64&gt;Z63,S63,INDEX(Language!$A$1:$E$115,MATCH("Match 49 Loser",Language!$B$1:$B$112,0),MATCH($H$3,Language!$A$1:$D$1,0)))),S63)),INDEX(Language!$A$1:$E$115,MATCH("Match 49 Loser",Language!$B$1:$B$112,0),MATCH($H$3,Language!$A$1:$D$1,0)))</f>
        <v>Match 49 Loser</v>
      </c>
      <c r="AD96" s="354"/>
      <c r="AE96" s="354"/>
      <c r="AF96" s="354"/>
      <c r="AG96" s="354"/>
      <c r="AH96" s="354"/>
      <c r="AI96" s="354"/>
      <c r="AJ96" s="354"/>
      <c r="AK96" s="354"/>
      <c r="AL96" s="354"/>
      <c r="AM96" s="354"/>
      <c r="AN96" s="354"/>
      <c r="AO96" s="354"/>
      <c r="AP96" s="355"/>
      <c r="AR96" s="13"/>
      <c r="AS96" s="11"/>
      <c r="DD96" s="8"/>
      <c r="DE96" s="8"/>
      <c r="DF96" s="14"/>
      <c r="DG96" s="8"/>
    </row>
    <row r="97" spans="2:111" s="9" customFormat="1" ht="18" customHeight="1" x14ac:dyDescent="0.25">
      <c r="B97" s="10"/>
      <c r="C97" s="353"/>
      <c r="D97" s="353"/>
      <c r="E97" s="353"/>
      <c r="F97" s="29"/>
      <c r="G97" s="51">
        <v>6</v>
      </c>
      <c r="H97" s="83" t="str">
        <f>IF(SUM(AH37:AH40)=12,AD38,INDEX(Language!$A$1:$D$115,MATCH("Group F Runner Up",Language!$B$1:$B$112,0),MATCH($H$3,Language!$A$1:$C$1,0)))</f>
        <v>Group F Runner Up</v>
      </c>
      <c r="I97" s="64">
        <f>'Prediction Sheet'!J68</f>
        <v>0</v>
      </c>
      <c r="J97" s="18">
        <f>'Prediction Sheet'!N68</f>
        <v>0</v>
      </c>
      <c r="K97" s="11"/>
      <c r="L97" s="11"/>
      <c r="M97" s="11"/>
      <c r="N97" s="12"/>
      <c r="O97" s="62"/>
      <c r="P97" s="62"/>
      <c r="Q97" s="11"/>
      <c r="V97" s="11"/>
      <c r="W97" s="11"/>
      <c r="X97" s="11"/>
      <c r="Y97" s="11"/>
      <c r="Z97" s="11"/>
      <c r="AA97" s="51" t="str">
        <f>IF(Y87&gt;Y88,R88,IF(Y87=Y88,IF(Z87&gt;Z88,R88,IF(Z88&gt;Z87,R87,"")),R87))</f>
        <v/>
      </c>
      <c r="AB97" s="86">
        <v>3</v>
      </c>
      <c r="AC97" s="354" t="str">
        <f>IF(AND(Y87&lt;&gt;"",Y88&lt;&gt;""),IF(Y87&gt;Y88,S88,IF(Y87=Y88,IF(Z87&gt;Z88,S88,IF(Z88&gt;Z87,S87,INDEX(Language!$A$1:$E$115,MATCH("Match 50 Loser",Language!$B$1:$B$112,0),MATCH($H$3,Language!$A$1:$D$1,0)))),S87)),INDEX(Language!$A$1:$E$115,MATCH("Match 50 Loser",Language!$B$1:$B$112,0),MATCH($H$3,Language!$A$1:$D$1,0)))</f>
        <v>Match 50 Loser</v>
      </c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  <c r="AP97" s="355"/>
      <c r="AR97" s="13"/>
      <c r="AS97" s="11"/>
      <c r="DD97" s="8"/>
      <c r="DE97" s="8"/>
      <c r="DF97" s="14"/>
      <c r="DG97" s="8"/>
    </row>
    <row r="98" spans="2:111" s="9" customFormat="1" ht="18" customHeight="1" x14ac:dyDescent="0.25">
      <c r="B98" s="10"/>
      <c r="C98" s="353"/>
      <c r="D98" s="353"/>
      <c r="E98" s="353"/>
      <c r="F98" s="29"/>
      <c r="G98" s="11"/>
      <c r="H98" s="325"/>
      <c r="I98" s="62"/>
      <c r="J98" s="63"/>
      <c r="K98" s="11"/>
      <c r="L98" s="11"/>
      <c r="M98" s="11"/>
      <c r="N98" s="12"/>
      <c r="O98" s="62"/>
      <c r="P98" s="62"/>
      <c r="Q98" s="11"/>
      <c r="V98" s="11"/>
      <c r="W98" s="11"/>
      <c r="X98" s="11"/>
      <c r="Y98" s="11"/>
      <c r="Z98" s="11"/>
      <c r="AA98" s="11"/>
      <c r="AB98" s="11"/>
      <c r="AC98" s="14"/>
      <c r="AD98" s="11"/>
      <c r="AG98" s="11"/>
      <c r="AH98" s="20"/>
      <c r="AI98" s="127"/>
      <c r="AJ98" s="66"/>
      <c r="AK98" s="34"/>
      <c r="AN98" s="11"/>
      <c r="AO98" s="11"/>
      <c r="AP98" s="11"/>
      <c r="AR98" s="13"/>
      <c r="AS98" s="11"/>
      <c r="DD98" s="8"/>
      <c r="DE98" s="8"/>
      <c r="DF98" s="14"/>
      <c r="DG98" s="8"/>
    </row>
    <row r="99" spans="2:111" s="9" customFormat="1" ht="18" customHeight="1" x14ac:dyDescent="0.3">
      <c r="B99" s="10"/>
      <c r="C99" s="11"/>
      <c r="D99" s="11"/>
      <c r="E99" s="11"/>
      <c r="F99" s="29"/>
      <c r="G99" s="11"/>
      <c r="H99" s="326"/>
      <c r="I99" s="11"/>
      <c r="J99" s="11"/>
      <c r="K99" s="11"/>
      <c r="L99" s="11"/>
      <c r="M99" s="11"/>
      <c r="N99" s="11"/>
      <c r="O99" s="11"/>
      <c r="P99" s="11"/>
      <c r="Q99" s="11"/>
      <c r="V99" s="11"/>
      <c r="W99" s="11"/>
      <c r="X99" s="11"/>
      <c r="Y99" s="11"/>
      <c r="Z99" s="11"/>
      <c r="AA99" s="11"/>
      <c r="AB99" s="11"/>
      <c r="AC99" s="14"/>
      <c r="AD99" s="11"/>
      <c r="AG99" s="11"/>
      <c r="AH99" s="20"/>
      <c r="AI99" s="57"/>
      <c r="AJ99" s="66"/>
      <c r="AK99" s="34"/>
      <c r="AN99" s="11"/>
      <c r="AO99" s="11"/>
      <c r="AP99" s="11"/>
      <c r="AR99" s="13"/>
      <c r="AS99" s="11"/>
      <c r="DD99" s="8"/>
      <c r="DE99" s="8"/>
      <c r="DF99" s="15"/>
      <c r="DG99" s="8"/>
    </row>
    <row r="100" spans="2:111" s="9" customFormat="1" ht="8.4" customHeight="1" x14ac:dyDescent="0.3">
      <c r="B100" s="10"/>
      <c r="C100" s="11"/>
      <c r="D100" s="11"/>
      <c r="E100" s="11"/>
      <c r="F100" s="29"/>
      <c r="G100" s="11"/>
      <c r="H100" s="51" t="s">
        <v>17</v>
      </c>
      <c r="I100" s="11"/>
      <c r="J100" s="11"/>
      <c r="K100" s="11"/>
      <c r="L100" s="11"/>
      <c r="M100" s="11"/>
      <c r="N100" s="11"/>
      <c r="O100" s="11"/>
      <c r="P100" s="11"/>
      <c r="Q100" s="11"/>
      <c r="V100" s="11"/>
      <c r="W100" s="11"/>
      <c r="X100" s="11"/>
      <c r="Y100" s="11"/>
      <c r="Z100" s="11"/>
      <c r="AA100" s="11"/>
      <c r="AB100" s="11"/>
      <c r="AC100" s="14"/>
      <c r="AD100" s="11"/>
      <c r="AG100" s="11"/>
      <c r="AH100" s="20"/>
      <c r="AI100" s="57"/>
      <c r="AJ100" s="66"/>
      <c r="AK100" s="34"/>
      <c r="AN100" s="11"/>
      <c r="AO100" s="11"/>
      <c r="AP100" s="11"/>
      <c r="AR100" s="11"/>
      <c r="AS100" s="11"/>
      <c r="DD100" s="8"/>
      <c r="DE100" s="8"/>
      <c r="DF100" s="15"/>
      <c r="DG100" s="8"/>
    </row>
    <row r="101" spans="2:111" s="9" customFormat="1" ht="15" customHeight="1" x14ac:dyDescent="0.3">
      <c r="B101" s="59" t="s">
        <v>153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60"/>
      <c r="AB101" s="41"/>
      <c r="AC101" s="42"/>
      <c r="AD101" s="41"/>
      <c r="AE101" s="41"/>
      <c r="AF101" s="41"/>
      <c r="AG101" s="41"/>
      <c r="AH101" s="41"/>
      <c r="AI101" s="41"/>
      <c r="AJ101" s="41"/>
      <c r="AK101" s="41"/>
      <c r="AL101" s="41"/>
      <c r="AM101" s="60"/>
      <c r="AN101" s="60"/>
      <c r="AO101" s="60"/>
      <c r="AP101" s="60"/>
      <c r="AQ101" s="60"/>
      <c r="AR101" s="60"/>
      <c r="AS101" s="11"/>
      <c r="DD101" s="8"/>
      <c r="DE101" s="8"/>
      <c r="DF101" s="15"/>
      <c r="DG101" s="8"/>
    </row>
    <row r="102" spans="2:111" s="9" customFormat="1" ht="15" customHeight="1" x14ac:dyDescent="0.3">
      <c r="F102" s="33"/>
      <c r="K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C102" s="8"/>
      <c r="AH102" s="55"/>
      <c r="AI102" s="57"/>
      <c r="AJ102" s="66"/>
      <c r="AK102" s="34"/>
      <c r="DD102" s="8"/>
      <c r="DE102" s="8"/>
      <c r="DF102" s="15"/>
      <c r="DG102" s="8"/>
    </row>
  </sheetData>
  <sheetProtection algorithmName="SHA-512" hashValue="KVu/6fzKyVems4+oxL7iSewM/KB2TUYn3Jn3KfliZOfIBO83mAWeWehiS7gaZojvAatRLkagtsB0R0ABbqHdUA==" saltValue="s3WB0zsWhXHXCYyoE9b/Ig==" spinCount="100000" sheet="1" objects="1" scenarios="1" selectLockedCells="1" selectUnlockedCells="1"/>
  <mergeCells count="73">
    <mergeCell ref="M51:P51"/>
    <mergeCell ref="AD30:AG30"/>
    <mergeCell ref="AD37:AG37"/>
    <mergeCell ref="AD38:AG38"/>
    <mergeCell ref="AD49:AG49"/>
    <mergeCell ref="AD32:AG32"/>
    <mergeCell ref="AD40:AG40"/>
    <mergeCell ref="AD39:AG39"/>
    <mergeCell ref="C51:E98"/>
    <mergeCell ref="AC74:AH74"/>
    <mergeCell ref="AC75:AH75"/>
    <mergeCell ref="AC76:AH76"/>
    <mergeCell ref="AC97:AP97"/>
    <mergeCell ref="AC96:AP96"/>
    <mergeCell ref="AC94:AP95"/>
    <mergeCell ref="AB88:AP89"/>
    <mergeCell ref="AB94:AB95"/>
    <mergeCell ref="S62:X62"/>
    <mergeCell ref="S63:X63"/>
    <mergeCell ref="G51:J51"/>
    <mergeCell ref="R51:Z51"/>
    <mergeCell ref="H62:H63"/>
    <mergeCell ref="H68:H69"/>
    <mergeCell ref="H74:H75"/>
    <mergeCell ref="AD17:AG17"/>
    <mergeCell ref="AD18:AG18"/>
    <mergeCell ref="O11:Q11"/>
    <mergeCell ref="AD12:AG12"/>
    <mergeCell ref="AD13:AG13"/>
    <mergeCell ref="AD14:AG14"/>
    <mergeCell ref="AD15:AG15"/>
    <mergeCell ref="AC16:AG16"/>
    <mergeCell ref="AC11:AG11"/>
    <mergeCell ref="AD19:AG19"/>
    <mergeCell ref="AD23:AG23"/>
    <mergeCell ref="AC36:AG36"/>
    <mergeCell ref="AC31:AG31"/>
    <mergeCell ref="AC26:AG26"/>
    <mergeCell ref="AC21:AG21"/>
    <mergeCell ref="AD34:AG34"/>
    <mergeCell ref="AD35:AG35"/>
    <mergeCell ref="AD33:AG33"/>
    <mergeCell ref="AD20:AG20"/>
    <mergeCell ref="AD27:AG27"/>
    <mergeCell ref="AD22:AG22"/>
    <mergeCell ref="AD24:AG24"/>
    <mergeCell ref="AD25:AG25"/>
    <mergeCell ref="AD28:AG28"/>
    <mergeCell ref="AD29:AG29"/>
    <mergeCell ref="C9:AA9"/>
    <mergeCell ref="J11:L11"/>
    <mergeCell ref="B7:AR7"/>
    <mergeCell ref="AC9:AQ9"/>
    <mergeCell ref="C3:F3"/>
    <mergeCell ref="C5:F5"/>
    <mergeCell ref="AB90:AP93"/>
    <mergeCell ref="H80:H81"/>
    <mergeCell ref="H86:H87"/>
    <mergeCell ref="H92:H93"/>
    <mergeCell ref="H98:H99"/>
    <mergeCell ref="N95:N96"/>
    <mergeCell ref="N83:N84"/>
    <mergeCell ref="AC77:AH78"/>
    <mergeCell ref="AB72:AJ72"/>
    <mergeCell ref="S88:X88"/>
    <mergeCell ref="S86:X86"/>
    <mergeCell ref="S87:X87"/>
    <mergeCell ref="H56:H57"/>
    <mergeCell ref="N71:N72"/>
    <mergeCell ref="N59:N60"/>
    <mergeCell ref="S65:X66"/>
    <mergeCell ref="S89:X90"/>
    <mergeCell ref="S64:X64"/>
  </mergeCells>
  <phoneticPr fontId="1" type="noConversion"/>
  <printOptions horizontalCentered="1" verticalCentered="1"/>
  <pageMargins left="0.39" right="0.32" top="0.28999999999999998" bottom="0.39" header="0.21" footer="0.26"/>
  <pageSetup scale="4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CF80"/>
  <sheetViews>
    <sheetView showGridLines="0" topLeftCell="FA1" workbookViewId="0">
      <selection activeCell="FL10" sqref="FL10"/>
    </sheetView>
  </sheetViews>
  <sheetFormatPr defaultColWidth="9.109375" defaultRowHeight="12.6" x14ac:dyDescent="0.2"/>
  <cols>
    <col min="1" max="1" width="2.21875" style="221" bestFit="1" customWidth="1"/>
    <col min="2" max="2" width="19.44140625" style="221" bestFit="1" customWidth="1"/>
    <col min="3" max="3" width="39.6640625" style="221" bestFit="1" customWidth="1"/>
    <col min="4" max="4" width="2.44140625" style="221" bestFit="1" customWidth="1"/>
    <col min="5" max="5" width="2.21875" style="221" bestFit="1" customWidth="1"/>
    <col min="6" max="7" width="3.77734375" style="221" customWidth="1"/>
    <col min="8" max="8" width="5.88671875" style="221" bestFit="1" customWidth="1"/>
    <col min="9" max="9" width="6.77734375" style="221" bestFit="1" customWidth="1"/>
    <col min="10" max="10" width="11.44140625" style="221" bestFit="1" customWidth="1"/>
    <col min="11" max="11" width="14.109375" style="221" bestFit="1" customWidth="1"/>
    <col min="12" max="12" width="3.77734375" style="221" customWidth="1"/>
    <col min="13" max="13" width="7.109375" style="221" bestFit="1" customWidth="1"/>
    <col min="14" max="14" width="19.44140625" style="221" bestFit="1" customWidth="1"/>
    <col min="15" max="15" width="2.21875" style="221" bestFit="1" customWidth="1"/>
    <col min="16" max="16" width="19.44140625" style="221" bestFit="1" customWidth="1"/>
    <col min="17" max="19" width="7.109375" style="221" bestFit="1" customWidth="1"/>
    <col min="20" max="20" width="3.77734375" style="221" customWidth="1"/>
    <col min="21" max="21" width="19.44140625" style="221" bestFit="1" customWidth="1"/>
    <col min="22" max="22" width="2.88671875" style="221" bestFit="1" customWidth="1"/>
    <col min="23" max="23" width="2.44140625" style="221" bestFit="1" customWidth="1"/>
    <col min="24" max="24" width="2.21875" style="221" bestFit="1" customWidth="1"/>
    <col min="25" max="26" width="3.77734375" style="221" customWidth="1"/>
    <col min="27" max="27" width="5.88671875" style="221" bestFit="1" customWidth="1"/>
    <col min="28" max="28" width="2.21875" style="221" bestFit="1" customWidth="1"/>
    <col min="29" max="29" width="5.88671875" style="221" bestFit="1" customWidth="1"/>
    <col min="30" max="30" width="5.109375" style="221" bestFit="1" customWidth="1"/>
    <col min="31" max="31" width="5.21875" style="221" bestFit="1" customWidth="1"/>
    <col min="32" max="32" width="3.88671875" style="221" bestFit="1" customWidth="1"/>
    <col min="33" max="33" width="5.21875" style="221" bestFit="1" customWidth="1"/>
    <col min="34" max="34" width="3.88671875" style="221" bestFit="1" customWidth="1"/>
    <col min="35" max="35" width="3.77734375" style="221" customWidth="1"/>
    <col min="36" max="36" width="5.44140625" style="221" bestFit="1" customWidth="1"/>
    <col min="37" max="37" width="5.109375" style="221" bestFit="1" customWidth="1"/>
    <col min="38" max="38" width="5.21875" style="221" bestFit="1" customWidth="1"/>
    <col min="39" max="39" width="3.44140625" style="221" bestFit="1" customWidth="1"/>
    <col min="40" max="40" width="19.44140625" style="221" bestFit="1" customWidth="1"/>
    <col min="41" max="41" width="12.5546875" style="221" bestFit="1" customWidth="1"/>
    <col min="42" max="42" width="2.88671875" style="221" bestFit="1" customWidth="1"/>
    <col min="43" max="43" width="2.44140625" style="221" bestFit="1" customWidth="1"/>
    <col min="44" max="44" width="2.21875" style="221" bestFit="1" customWidth="1"/>
    <col min="45" max="46" width="3.77734375" style="221" customWidth="1"/>
    <col min="47" max="47" width="5.88671875" style="221" bestFit="1" customWidth="1"/>
    <col min="48" max="48" width="2.109375" style="221" bestFit="1" customWidth="1"/>
    <col min="49" max="49" width="4.77734375" style="221" bestFit="1" customWidth="1"/>
    <col min="50" max="50" width="5.109375" style="221" bestFit="1" customWidth="1"/>
    <col min="51" max="51" width="5.21875" style="221" bestFit="1" customWidth="1"/>
    <col min="52" max="52" width="3.88671875" style="221" bestFit="1" customWidth="1"/>
    <col min="53" max="53" width="2.33203125" style="221" bestFit="1" customWidth="1"/>
    <col min="54" max="54" width="3.88671875" style="221" bestFit="1" customWidth="1"/>
    <col min="55" max="55" width="3.77734375" style="221" customWidth="1"/>
    <col min="56" max="56" width="5.44140625" style="221" bestFit="1" customWidth="1"/>
    <col min="57" max="57" width="5.109375" style="221" bestFit="1" customWidth="1"/>
    <col min="58" max="58" width="5.21875" style="221" bestFit="1" customWidth="1"/>
    <col min="59" max="59" width="3.44140625" style="221" bestFit="1" customWidth="1"/>
    <col min="60" max="60" width="3.77734375" style="221" customWidth="1"/>
    <col min="61" max="61" width="12.5546875" style="221" bestFit="1" customWidth="1"/>
    <col min="62" max="62" width="2.88671875" style="221" bestFit="1" customWidth="1"/>
    <col min="63" max="63" width="2.44140625" style="221" bestFit="1" customWidth="1"/>
    <col min="64" max="64" width="2.21875" style="221" bestFit="1" customWidth="1"/>
    <col min="65" max="66" width="3.77734375" style="221" customWidth="1"/>
    <col min="67" max="67" width="5.88671875" style="221" bestFit="1" customWidth="1"/>
    <col min="68" max="68" width="2.109375" style="221" bestFit="1" customWidth="1"/>
    <col min="69" max="69" width="4.77734375" style="221" bestFit="1" customWidth="1"/>
    <col min="70" max="70" width="5.109375" style="221" bestFit="1" customWidth="1"/>
    <col min="71" max="71" width="5.21875" style="221" bestFit="1" customWidth="1"/>
    <col min="72" max="72" width="3.88671875" style="221" bestFit="1" customWidth="1"/>
    <col min="73" max="73" width="2.33203125" style="221" bestFit="1" customWidth="1"/>
    <col min="74" max="74" width="3.88671875" style="221" bestFit="1" customWidth="1"/>
    <col min="75" max="75" width="3.77734375" style="221" customWidth="1"/>
    <col min="76" max="76" width="4.77734375" style="221" bestFit="1" customWidth="1"/>
    <col min="77" max="77" width="5.109375" style="221" bestFit="1" customWidth="1"/>
    <col min="78" max="78" width="5.21875" style="221" bestFit="1" customWidth="1"/>
    <col min="79" max="79" width="3.44140625" style="221" bestFit="1" customWidth="1"/>
    <col min="80" max="80" width="3.77734375" style="221" customWidth="1"/>
    <col min="81" max="81" width="12.5546875" style="221" bestFit="1" customWidth="1"/>
    <col min="82" max="82" width="2.88671875" style="221" bestFit="1" customWidth="1"/>
    <col min="83" max="83" width="2.44140625" style="221" bestFit="1" customWidth="1"/>
    <col min="84" max="84" width="2.21875" style="221" bestFit="1" customWidth="1"/>
    <col min="85" max="86" width="3.77734375" style="221" customWidth="1"/>
    <col min="87" max="87" width="5.88671875" style="221" bestFit="1" customWidth="1"/>
    <col min="88" max="88" width="2.109375" style="221" bestFit="1" customWidth="1"/>
    <col min="89" max="89" width="4.77734375" style="221" bestFit="1" customWidth="1"/>
    <col min="90" max="90" width="5.109375" style="221" bestFit="1" customWidth="1"/>
    <col min="91" max="91" width="5.21875" style="221" bestFit="1" customWidth="1"/>
    <col min="92" max="92" width="3.88671875" style="221" bestFit="1" customWidth="1"/>
    <col min="93" max="93" width="2.33203125" style="221" bestFit="1" customWidth="1"/>
    <col min="94" max="94" width="3.88671875" style="221" bestFit="1" customWidth="1"/>
    <col min="95" max="95" width="3.77734375" style="221" customWidth="1"/>
    <col min="96" max="96" width="4.77734375" style="221" bestFit="1" customWidth="1"/>
    <col min="97" max="97" width="5.109375" style="221" bestFit="1" customWidth="1"/>
    <col min="98" max="98" width="5.21875" style="221" bestFit="1" customWidth="1"/>
    <col min="99" max="99" width="3.44140625" style="221" bestFit="1" customWidth="1"/>
    <col min="100" max="100" width="3.77734375" style="221" customWidth="1"/>
    <col min="101" max="101" width="19.44140625" style="221" bestFit="1" customWidth="1"/>
    <col min="102" max="102" width="2.21875" style="221" bestFit="1" customWidth="1"/>
    <col min="103" max="103" width="3.44140625" style="221" bestFit="1" customWidth="1"/>
    <col min="104" max="104" width="19.44140625" style="221" bestFit="1" customWidth="1"/>
    <col min="105" max="106" width="3.77734375" style="221" customWidth="1"/>
    <col min="107" max="107" width="19.44140625" style="221" bestFit="1" customWidth="1"/>
    <col min="108" max="111" width="3.77734375" style="221" customWidth="1"/>
    <col min="112" max="112" width="8.21875" style="221" bestFit="1" customWidth="1"/>
    <col min="113" max="113" width="2.88671875" style="222" bestFit="1" customWidth="1"/>
    <col min="114" max="114" width="2.44140625" style="222" bestFit="1" customWidth="1"/>
    <col min="115" max="115" width="2.33203125" style="222" bestFit="1" customWidth="1"/>
    <col min="116" max="117" width="3.77734375" style="222" customWidth="1"/>
    <col min="118" max="119" width="3.88671875" style="222" bestFit="1" customWidth="1"/>
    <col min="120" max="120" width="5.21875" style="221" bestFit="1" customWidth="1"/>
    <col min="121" max="122" width="9.33203125" style="221" bestFit="1" customWidth="1"/>
    <col min="123" max="123" width="9.21875" style="221" bestFit="1" customWidth="1"/>
    <col min="124" max="124" width="10.6640625" style="221" bestFit="1" customWidth="1"/>
    <col min="125" max="125" width="3" style="221" bestFit="1" customWidth="1"/>
    <col min="126" max="126" width="3.33203125" style="221" bestFit="1" customWidth="1"/>
    <col min="127" max="127" width="19.44140625" style="221" bestFit="1" customWidth="1"/>
    <col min="128" max="128" width="3.77734375" style="221" customWidth="1"/>
    <col min="129" max="129" width="2.21875" style="221" bestFit="1" customWidth="1"/>
    <col min="130" max="130" width="19.44140625" style="221" bestFit="1" customWidth="1"/>
    <col min="131" max="131" width="2.88671875" style="221" bestFit="1" customWidth="1"/>
    <col min="132" max="132" width="2.44140625" style="221" bestFit="1" customWidth="1"/>
    <col min="133" max="133" width="2.21875" style="221" bestFit="1" customWidth="1"/>
    <col min="134" max="135" width="3.77734375" style="221" customWidth="1"/>
    <col min="136" max="136" width="5.88671875" style="221" bestFit="1" customWidth="1"/>
    <col min="137" max="137" width="6.77734375" style="221" bestFit="1" customWidth="1"/>
    <col min="138" max="138" width="11.44140625" style="221" bestFit="1" customWidth="1"/>
    <col min="139" max="139" width="14.109375" style="221" bestFit="1" customWidth="1"/>
    <col min="140" max="140" width="3.77734375" style="221" customWidth="1"/>
    <col min="141" max="141" width="7.109375" style="221" bestFit="1" customWidth="1"/>
    <col min="142" max="142" width="19.44140625" style="221" bestFit="1" customWidth="1"/>
    <col min="143" max="143" width="2.21875" style="221" bestFit="1" customWidth="1"/>
    <col min="144" max="144" width="19.44140625" style="221" bestFit="1" customWidth="1"/>
    <col min="145" max="147" width="7.109375" style="221" bestFit="1" customWidth="1"/>
    <col min="148" max="148" width="3.77734375" style="221" customWidth="1"/>
    <col min="149" max="149" width="19.44140625" style="221" bestFit="1" customWidth="1"/>
    <col min="150" max="150" width="2.88671875" style="221" bestFit="1" customWidth="1"/>
    <col min="151" max="151" width="2.44140625" style="221" bestFit="1" customWidth="1"/>
    <col min="152" max="152" width="2.21875" style="221" bestFit="1" customWidth="1"/>
    <col min="153" max="154" width="3.77734375" style="221" customWidth="1"/>
    <col min="155" max="155" width="5.88671875" style="221" bestFit="1" customWidth="1"/>
    <col min="156" max="156" width="2.21875" style="221" bestFit="1" customWidth="1"/>
    <col min="157" max="157" width="5.88671875" style="221" bestFit="1" customWidth="1"/>
    <col min="158" max="158" width="5.109375" style="221" bestFit="1" customWidth="1"/>
    <col min="159" max="159" width="5.21875" style="221" bestFit="1" customWidth="1"/>
    <col min="160" max="160" width="3.88671875" style="221" bestFit="1" customWidth="1"/>
    <col min="161" max="161" width="5.21875" style="221" bestFit="1" customWidth="1"/>
    <col min="162" max="162" width="3.88671875" style="221" bestFit="1" customWidth="1"/>
    <col min="163" max="163" width="3.77734375" style="221" customWidth="1"/>
    <col min="164" max="164" width="5.44140625" style="221" bestFit="1" customWidth="1"/>
    <col min="165" max="165" width="5.109375" style="221" bestFit="1" customWidth="1"/>
    <col min="166" max="166" width="5.21875" style="221" bestFit="1" customWidth="1"/>
    <col min="167" max="167" width="3.44140625" style="221" bestFit="1" customWidth="1"/>
    <col min="168" max="168" width="19.44140625" style="221" bestFit="1" customWidth="1"/>
    <col min="169" max="169" width="12.5546875" style="221" bestFit="1" customWidth="1"/>
    <col min="170" max="170" width="2.88671875" style="221" bestFit="1" customWidth="1"/>
    <col min="171" max="171" width="2.44140625" style="221" bestFit="1" customWidth="1"/>
    <col min="172" max="172" width="2.21875" style="221" bestFit="1" customWidth="1"/>
    <col min="173" max="174" width="3.77734375" style="221" customWidth="1"/>
    <col min="175" max="175" width="5.88671875" style="221" bestFit="1" customWidth="1"/>
    <col min="176" max="176" width="2.109375" style="221" bestFit="1" customWidth="1"/>
    <col min="177" max="177" width="4.77734375" style="221" bestFit="1" customWidth="1"/>
    <col min="178" max="178" width="5.109375" style="221" bestFit="1" customWidth="1"/>
    <col min="179" max="179" width="5.21875" style="221" bestFit="1" customWidth="1"/>
    <col min="180" max="180" width="3.88671875" style="221" bestFit="1" customWidth="1"/>
    <col min="181" max="181" width="2.33203125" style="221" bestFit="1" customWidth="1"/>
    <col min="182" max="182" width="3.88671875" style="221" bestFit="1" customWidth="1"/>
    <col min="183" max="183" width="3.77734375" style="221" customWidth="1"/>
    <col min="184" max="184" width="5.44140625" style="221" bestFit="1" customWidth="1"/>
    <col min="185" max="185" width="5.109375" style="221" bestFit="1" customWidth="1"/>
    <col min="186" max="186" width="5.21875" style="221" bestFit="1" customWidth="1"/>
    <col min="187" max="187" width="3.44140625" style="221" bestFit="1" customWidth="1"/>
    <col min="188" max="188" width="3.77734375" style="221" customWidth="1"/>
    <col min="189" max="189" width="12.5546875" style="221" bestFit="1" customWidth="1"/>
    <col min="190" max="190" width="2.88671875" style="221" bestFit="1" customWidth="1"/>
    <col min="191" max="191" width="2.44140625" style="221" bestFit="1" customWidth="1"/>
    <col min="192" max="192" width="2.21875" style="221" bestFit="1" customWidth="1"/>
    <col min="193" max="194" width="3.77734375" style="221" customWidth="1"/>
    <col min="195" max="195" width="5.88671875" style="221" bestFit="1" customWidth="1"/>
    <col min="196" max="196" width="2.109375" style="221" bestFit="1" customWidth="1"/>
    <col min="197" max="197" width="4.77734375" style="221" bestFit="1" customWidth="1"/>
    <col min="198" max="198" width="5.109375" style="221" bestFit="1" customWidth="1"/>
    <col min="199" max="199" width="5.21875" style="221" bestFit="1" customWidth="1"/>
    <col min="200" max="200" width="3.88671875" style="221" bestFit="1" customWidth="1"/>
    <col min="201" max="201" width="2.33203125" style="221" bestFit="1" customWidth="1"/>
    <col min="202" max="202" width="3.88671875" style="221" bestFit="1" customWidth="1"/>
    <col min="203" max="203" width="3.77734375" style="221" customWidth="1"/>
    <col min="204" max="204" width="4.77734375" style="221" bestFit="1" customWidth="1"/>
    <col min="205" max="205" width="5.109375" style="221" bestFit="1" customWidth="1"/>
    <col min="206" max="206" width="5.21875" style="221" bestFit="1" customWidth="1"/>
    <col min="207" max="207" width="3.44140625" style="221" bestFit="1" customWidth="1"/>
    <col min="208" max="208" width="3.77734375" style="221" customWidth="1"/>
    <col min="209" max="209" width="12.5546875" style="221" bestFit="1" customWidth="1"/>
    <col min="210" max="210" width="2.88671875" style="221" bestFit="1" customWidth="1"/>
    <col min="211" max="211" width="2.44140625" style="221" bestFit="1" customWidth="1"/>
    <col min="212" max="212" width="2.21875" style="221" bestFit="1" customWidth="1"/>
    <col min="213" max="214" width="3.77734375" style="221" customWidth="1"/>
    <col min="215" max="215" width="5.88671875" style="221" bestFit="1" customWidth="1"/>
    <col min="216" max="216" width="2.109375" style="221" bestFit="1" customWidth="1"/>
    <col min="217" max="217" width="4.77734375" style="221" bestFit="1" customWidth="1"/>
    <col min="218" max="218" width="5.109375" style="221" bestFit="1" customWidth="1"/>
    <col min="219" max="219" width="5.21875" style="221" bestFit="1" customWidth="1"/>
    <col min="220" max="220" width="3.88671875" style="221" bestFit="1" customWidth="1"/>
    <col min="221" max="221" width="2.33203125" style="221" bestFit="1" customWidth="1"/>
    <col min="222" max="222" width="3.88671875" style="221" bestFit="1" customWidth="1"/>
    <col min="223" max="223" width="3.77734375" style="221" customWidth="1"/>
    <col min="224" max="224" width="4.77734375" style="221" bestFit="1" customWidth="1"/>
    <col min="225" max="225" width="5.109375" style="221" bestFit="1" customWidth="1"/>
    <col min="226" max="226" width="5.21875" style="221" bestFit="1" customWidth="1"/>
    <col min="227" max="227" width="3.44140625" style="221" bestFit="1" customWidth="1"/>
    <col min="228" max="228" width="3.77734375" style="221" customWidth="1"/>
    <col min="229" max="229" width="19.44140625" style="221" bestFit="1" customWidth="1"/>
    <col min="230" max="230" width="2.21875" style="221" bestFit="1" customWidth="1"/>
    <col min="231" max="231" width="3.44140625" style="221" bestFit="1" customWidth="1"/>
    <col min="232" max="232" width="19.44140625" style="221" bestFit="1" customWidth="1"/>
    <col min="233" max="234" width="3.77734375" style="221" customWidth="1"/>
    <col min="235" max="235" width="19.44140625" style="221" bestFit="1" customWidth="1"/>
    <col min="236" max="239" width="3.77734375" style="221" customWidth="1"/>
    <col min="240" max="240" width="8.21875" style="221" bestFit="1" customWidth="1"/>
    <col min="241" max="241" width="2.88671875" style="222" bestFit="1" customWidth="1"/>
    <col min="242" max="242" width="2.44140625" style="222" bestFit="1" customWidth="1"/>
    <col min="243" max="243" width="2.33203125" style="222" bestFit="1" customWidth="1"/>
    <col min="244" max="245" width="3.77734375" style="222" customWidth="1"/>
    <col min="246" max="246" width="5.88671875" style="222" bestFit="1" customWidth="1"/>
    <col min="247" max="247" width="3.88671875" style="222" bestFit="1" customWidth="1"/>
    <col min="248" max="248" width="5.21875" style="221" bestFit="1" customWidth="1"/>
    <col min="249" max="250" width="9.33203125" style="221" bestFit="1" customWidth="1"/>
    <col min="251" max="251" width="9.21875" style="221" bestFit="1" customWidth="1"/>
    <col min="252" max="252" width="10.6640625" style="221" bestFit="1" customWidth="1"/>
    <col min="253" max="253" width="3" style="221" bestFit="1" customWidth="1"/>
    <col min="254" max="254" width="3.33203125" style="221" bestFit="1" customWidth="1"/>
    <col min="255" max="255" width="19.44140625" style="221" bestFit="1" customWidth="1"/>
    <col min="256" max="256" width="3.44140625" style="221" bestFit="1" customWidth="1"/>
    <col min="257" max="360" width="3.77734375" style="221" customWidth="1"/>
    <col min="361" max="362" width="9.21875" style="221" customWidth="1"/>
    <col min="363" max="363" width="9.109375" style="221" customWidth="1"/>
    <col min="364" max="364" width="2.88671875" style="221" customWidth="1"/>
    <col min="365" max="365" width="2.44140625" style="221" customWidth="1"/>
    <col min="366" max="367" width="9.109375" style="221" customWidth="1"/>
    <col min="368" max="368" width="9.109375" style="221"/>
    <col min="369" max="369" width="2.88671875" style="222" bestFit="1" customWidth="1"/>
    <col min="370" max="370" width="2.44140625" style="222" bestFit="1" customWidth="1"/>
    <col min="371" max="371" width="2.21875" style="222" bestFit="1" customWidth="1"/>
    <col min="372" max="373" width="3.77734375" style="222" bestFit="1" customWidth="1"/>
    <col min="374" max="374" width="5.88671875" style="222" bestFit="1" customWidth="1"/>
    <col min="375" max="375" width="3.88671875" style="222" bestFit="1" customWidth="1"/>
    <col min="376" max="384" width="9.109375" style="221"/>
    <col min="385" max="385" width="5.33203125" style="221" customWidth="1"/>
    <col min="386" max="386" width="9.44140625" style="221" customWidth="1"/>
    <col min="387" max="387" width="3.44140625" style="221" customWidth="1"/>
    <col min="388" max="388" width="2.77734375" style="221" customWidth="1"/>
    <col min="389" max="389" width="2.5546875" style="221" customWidth="1"/>
    <col min="390" max="391" width="4.77734375" style="221" customWidth="1"/>
    <col min="392" max="392" width="6" style="221" customWidth="1"/>
    <col min="393" max="393" width="7" style="221" customWidth="1"/>
    <col min="394" max="394" width="11.44140625" style="221" customWidth="1"/>
    <col min="395" max="395" width="14.109375" style="221" customWidth="1"/>
    <col min="396" max="396" width="2.6640625" style="221" customWidth="1"/>
    <col min="397" max="397" width="7.88671875" style="221" customWidth="1"/>
    <col min="398" max="399" width="8.77734375" style="221" customWidth="1"/>
    <col min="400" max="401" width="10.77734375" style="221" customWidth="1"/>
    <col min="402" max="402" width="9.88671875" style="221" customWidth="1"/>
    <col min="403" max="403" width="7.109375" style="221" customWidth="1"/>
    <col min="404" max="404" width="5.88671875" style="221" customWidth="1"/>
    <col min="405" max="405" width="13.77734375" style="221" customWidth="1"/>
    <col min="406" max="406" width="3.21875" style="221" customWidth="1"/>
    <col min="407" max="407" width="2.6640625" style="221" customWidth="1"/>
    <col min="408" max="408" width="2.77734375" style="221" customWidth="1"/>
    <col min="409" max="409" width="9.5546875" style="221" customWidth="1"/>
    <col min="410" max="410" width="4.6640625" style="221" customWidth="1"/>
    <col min="411" max="411" width="6" style="221" customWidth="1"/>
    <col min="412" max="414" width="6.21875" style="221" customWidth="1"/>
    <col min="415" max="415" width="6.77734375" style="221" customWidth="1"/>
    <col min="416" max="416" width="4" style="221" customWidth="1"/>
    <col min="417" max="419" width="6.21875" style="221" customWidth="1"/>
    <col min="420" max="420" width="7" style="221" customWidth="1"/>
    <col min="421" max="421" width="6.21875" style="221" customWidth="1"/>
    <col min="422" max="422" width="7" style="221" customWidth="1"/>
    <col min="423" max="423" width="3.5546875" style="221" customWidth="1"/>
    <col min="424" max="424" width="6.21875" style="221" customWidth="1"/>
    <col min="425" max="425" width="13.77734375" style="221" customWidth="1"/>
    <col min="426" max="426" width="3.21875" style="221" customWidth="1"/>
    <col min="427" max="427" width="2.6640625" style="221" customWidth="1"/>
    <col min="428" max="428" width="2.77734375" style="221" customWidth="1"/>
    <col min="429" max="429" width="4.77734375" style="221" customWidth="1"/>
    <col min="430" max="430" width="4.6640625" style="221" customWidth="1"/>
    <col min="431" max="431" width="6" style="221" customWidth="1"/>
    <col min="432" max="432" width="9.5546875" style="221" customWidth="1"/>
    <col min="433" max="435" width="6.77734375" style="221" customWidth="1"/>
    <col min="436" max="436" width="4" style="221" customWidth="1"/>
    <col min="437" max="437" width="2.21875" style="221" customWidth="1"/>
    <col min="438" max="438" width="4" style="221" customWidth="1"/>
    <col min="439" max="439" width="3.6640625" style="221" customWidth="1"/>
    <col min="440" max="442" width="3.5546875" style="221" customWidth="1"/>
    <col min="443" max="443" width="6.109375" style="221" customWidth="1"/>
    <col min="444" max="444" width="14.33203125" style="221" customWidth="1"/>
    <col min="445" max="445" width="13.88671875" style="221" customWidth="1"/>
    <col min="446" max="446" width="3.21875" style="221" customWidth="1"/>
    <col min="447" max="447" width="2.6640625" style="221" customWidth="1"/>
    <col min="448" max="448" width="2.77734375" style="221" customWidth="1"/>
    <col min="449" max="449" width="4.77734375" style="221" customWidth="1"/>
    <col min="450" max="450" width="4.6640625" style="221" customWidth="1"/>
    <col min="451" max="451" width="6" style="221" customWidth="1"/>
    <col min="452" max="455" width="6.77734375" style="221" customWidth="1"/>
    <col min="456" max="456" width="4" style="221" customWidth="1"/>
    <col min="457" max="457" width="6.21875" style="221" customWidth="1"/>
    <col min="458" max="458" width="4" style="221" customWidth="1"/>
    <col min="459" max="459" width="3.6640625" style="221" customWidth="1"/>
    <col min="460" max="463" width="3.5546875" style="221" customWidth="1"/>
    <col min="464" max="464" width="6.21875" style="221" customWidth="1"/>
    <col min="465" max="465" width="13.88671875" style="221" customWidth="1"/>
    <col min="466" max="466" width="3.21875" style="221" customWidth="1"/>
    <col min="467" max="467" width="2.6640625" style="221" customWidth="1"/>
    <col min="468" max="468" width="2.77734375" style="221" customWidth="1"/>
    <col min="469" max="469" width="4.77734375" style="221" customWidth="1"/>
    <col min="470" max="470" width="4.6640625" style="221" customWidth="1"/>
    <col min="471" max="471" width="6" style="221" customWidth="1"/>
    <col min="472" max="475" width="6.77734375" style="221" customWidth="1"/>
    <col min="476" max="476" width="4" style="221" customWidth="1"/>
    <col min="477" max="477" width="2.21875" style="221" customWidth="1"/>
    <col min="478" max="478" width="4" style="221" customWidth="1"/>
    <col min="479" max="479" width="3.6640625" style="221" customWidth="1"/>
    <col min="480" max="484" width="3.5546875" style="221" customWidth="1"/>
    <col min="485" max="486" width="11.5546875" style="221" customWidth="1"/>
    <col min="487" max="487" width="9.21875" style="221" customWidth="1"/>
    <col min="488" max="488" width="9.109375" style="221" customWidth="1"/>
    <col min="489" max="490" width="9.21875" style="221" customWidth="1"/>
    <col min="491" max="491" width="9.109375" style="221" customWidth="1"/>
    <col min="492" max="492" width="2.88671875" style="221" customWidth="1"/>
    <col min="493" max="493" width="2.44140625" style="221" customWidth="1"/>
    <col min="494" max="495" width="9.109375" style="221" customWidth="1"/>
    <col min="496" max="496" width="9.109375" style="221"/>
    <col min="497" max="497" width="2.88671875" style="222" bestFit="1" customWidth="1"/>
    <col min="498" max="498" width="2.44140625" style="222" bestFit="1" customWidth="1"/>
    <col min="499" max="499" width="2.21875" style="222" bestFit="1" customWidth="1"/>
    <col min="500" max="501" width="3.77734375" style="222" bestFit="1" customWidth="1"/>
    <col min="502" max="502" width="5.88671875" style="222" bestFit="1" customWidth="1"/>
    <col min="503" max="503" width="3.88671875" style="222" bestFit="1" customWidth="1"/>
    <col min="504" max="512" width="9.109375" style="221"/>
    <col min="513" max="513" width="5.33203125" style="221" customWidth="1"/>
    <col min="514" max="514" width="9.44140625" style="221" customWidth="1"/>
    <col min="515" max="515" width="3.44140625" style="221" customWidth="1"/>
    <col min="516" max="516" width="2.77734375" style="221" customWidth="1"/>
    <col min="517" max="517" width="2.5546875" style="221" customWidth="1"/>
    <col min="518" max="519" width="4.77734375" style="221" customWidth="1"/>
    <col min="520" max="520" width="6" style="221" customWidth="1"/>
    <col min="521" max="521" width="7" style="221" customWidth="1"/>
    <col min="522" max="522" width="11.44140625" style="221" customWidth="1"/>
    <col min="523" max="523" width="14.109375" style="221" customWidth="1"/>
    <col min="524" max="524" width="2.6640625" style="221" customWidth="1"/>
    <col min="525" max="525" width="7.88671875" style="221" customWidth="1"/>
    <col min="526" max="527" width="8.77734375" style="221" customWidth="1"/>
    <col min="528" max="529" width="10.77734375" style="221" customWidth="1"/>
    <col min="530" max="530" width="9.88671875" style="221" customWidth="1"/>
    <col min="531" max="531" width="7.109375" style="221" customWidth="1"/>
    <col min="532" max="532" width="5.88671875" style="221" customWidth="1"/>
    <col min="533" max="533" width="13.77734375" style="221" customWidth="1"/>
    <col min="534" max="534" width="3.21875" style="221" customWidth="1"/>
    <col min="535" max="535" width="2.6640625" style="221" customWidth="1"/>
    <col min="536" max="536" width="2.77734375" style="221" customWidth="1"/>
    <col min="537" max="537" width="9.5546875" style="221" customWidth="1"/>
    <col min="538" max="538" width="4.6640625" style="221" customWidth="1"/>
    <col min="539" max="539" width="6" style="221" customWidth="1"/>
    <col min="540" max="542" width="6.21875" style="221" customWidth="1"/>
    <col min="543" max="543" width="6.77734375" style="221" customWidth="1"/>
    <col min="544" max="544" width="4" style="221" customWidth="1"/>
    <col min="545" max="547" width="6.21875" style="221" customWidth="1"/>
    <col min="548" max="548" width="7" style="221" customWidth="1"/>
    <col min="549" max="549" width="6.21875" style="221" customWidth="1"/>
    <col min="550" max="550" width="7" style="221" customWidth="1"/>
    <col min="551" max="551" width="3.5546875" style="221" customWidth="1"/>
    <col min="552" max="552" width="6.21875" style="221" customWidth="1"/>
    <col min="553" max="553" width="13.77734375" style="221" customWidth="1"/>
    <col min="554" max="554" width="3.21875" style="221" customWidth="1"/>
    <col min="555" max="555" width="2.6640625" style="221" customWidth="1"/>
    <col min="556" max="556" width="2.77734375" style="221" customWidth="1"/>
    <col min="557" max="557" width="4.77734375" style="221" customWidth="1"/>
    <col min="558" max="558" width="4.6640625" style="221" customWidth="1"/>
    <col min="559" max="559" width="6" style="221" customWidth="1"/>
    <col min="560" max="560" width="9.5546875" style="221" customWidth="1"/>
    <col min="561" max="563" width="6.77734375" style="221" customWidth="1"/>
    <col min="564" max="564" width="4" style="221" customWidth="1"/>
    <col min="565" max="565" width="2.21875" style="221" customWidth="1"/>
    <col min="566" max="566" width="4" style="221" customWidth="1"/>
    <col min="567" max="567" width="3.6640625" style="221" customWidth="1"/>
    <col min="568" max="570" width="3.5546875" style="221" customWidth="1"/>
    <col min="571" max="571" width="6.109375" style="221" customWidth="1"/>
    <col min="572" max="572" width="14.33203125" style="221" customWidth="1"/>
    <col min="573" max="573" width="13.88671875" style="221" customWidth="1"/>
    <col min="574" max="574" width="3.21875" style="221" customWidth="1"/>
    <col min="575" max="575" width="2.6640625" style="221" customWidth="1"/>
    <col min="576" max="576" width="2.77734375" style="221" customWidth="1"/>
    <col min="577" max="577" width="4.77734375" style="221" customWidth="1"/>
    <col min="578" max="578" width="4.6640625" style="221" customWidth="1"/>
    <col min="579" max="579" width="6" style="221" customWidth="1"/>
    <col min="580" max="583" width="6.77734375" style="221" customWidth="1"/>
    <col min="584" max="584" width="4" style="221" customWidth="1"/>
    <col min="585" max="585" width="6.21875" style="221" customWidth="1"/>
    <col min="586" max="586" width="4" style="221" customWidth="1"/>
    <col min="587" max="587" width="3.6640625" style="221" customWidth="1"/>
    <col min="588" max="591" width="3.5546875" style="221" customWidth="1"/>
    <col min="592" max="592" width="6.21875" style="221" customWidth="1"/>
    <col min="593" max="593" width="13.88671875" style="221" customWidth="1"/>
    <col min="594" max="594" width="3.21875" style="221" customWidth="1"/>
    <col min="595" max="595" width="2.6640625" style="221" customWidth="1"/>
    <col min="596" max="596" width="2.77734375" style="221" customWidth="1"/>
    <col min="597" max="597" width="4.77734375" style="221" customWidth="1"/>
    <col min="598" max="598" width="4.6640625" style="221" customWidth="1"/>
    <col min="599" max="599" width="6" style="221" customWidth="1"/>
    <col min="600" max="603" width="6.77734375" style="221" customWidth="1"/>
    <col min="604" max="604" width="4" style="221" customWidth="1"/>
    <col min="605" max="605" width="2.21875" style="221" customWidth="1"/>
    <col min="606" max="606" width="4" style="221" customWidth="1"/>
    <col min="607" max="607" width="3.6640625" style="221" customWidth="1"/>
    <col min="608" max="612" width="3.5546875" style="221" customWidth="1"/>
    <col min="613" max="614" width="11.5546875" style="221" customWidth="1"/>
    <col min="615" max="615" width="9.21875" style="221" customWidth="1"/>
    <col min="616" max="616" width="9.109375" style="221" customWidth="1"/>
    <col min="617" max="618" width="9.21875" style="221" customWidth="1"/>
    <col min="619" max="619" width="9.109375" style="221" customWidth="1"/>
    <col min="620" max="620" width="2.88671875" style="221" customWidth="1"/>
    <col min="621" max="621" width="2.44140625" style="221" customWidth="1"/>
    <col min="622" max="623" width="9.109375" style="221" customWidth="1"/>
    <col min="624" max="624" width="9.109375" style="221"/>
    <col min="625" max="625" width="2.88671875" style="222" bestFit="1" customWidth="1"/>
    <col min="626" max="626" width="2.44140625" style="222" bestFit="1" customWidth="1"/>
    <col min="627" max="627" width="2.21875" style="222" bestFit="1" customWidth="1"/>
    <col min="628" max="629" width="3.77734375" style="222" bestFit="1" customWidth="1"/>
    <col min="630" max="630" width="5.88671875" style="222" bestFit="1" customWidth="1"/>
    <col min="631" max="631" width="3.88671875" style="222" bestFit="1" customWidth="1"/>
    <col min="632" max="640" width="9.109375" style="221"/>
    <col min="641" max="641" width="5.33203125" style="221" customWidth="1"/>
    <col min="642" max="642" width="9.44140625" style="221" customWidth="1"/>
    <col min="643" max="643" width="3.44140625" style="221" customWidth="1"/>
    <col min="644" max="644" width="2.77734375" style="221" customWidth="1"/>
    <col min="645" max="645" width="2.5546875" style="221" customWidth="1"/>
    <col min="646" max="647" width="4.77734375" style="221" customWidth="1"/>
    <col min="648" max="648" width="6" style="221" customWidth="1"/>
    <col min="649" max="649" width="7" style="221" customWidth="1"/>
    <col min="650" max="650" width="11.44140625" style="221" customWidth="1"/>
    <col min="651" max="651" width="14.109375" style="221" customWidth="1"/>
    <col min="652" max="652" width="2.6640625" style="221" customWidth="1"/>
    <col min="653" max="653" width="7.88671875" style="221" customWidth="1"/>
    <col min="654" max="655" width="8.77734375" style="221" customWidth="1"/>
    <col min="656" max="657" width="10.77734375" style="221" customWidth="1"/>
    <col min="658" max="658" width="9.88671875" style="221" customWidth="1"/>
    <col min="659" max="659" width="7.109375" style="221" customWidth="1"/>
    <col min="660" max="660" width="5.88671875" style="221" customWidth="1"/>
    <col min="661" max="661" width="13.77734375" style="221" customWidth="1"/>
    <col min="662" max="662" width="3.21875" style="221" customWidth="1"/>
    <col min="663" max="663" width="2.6640625" style="221" customWidth="1"/>
    <col min="664" max="664" width="2.77734375" style="221" customWidth="1"/>
    <col min="665" max="665" width="9.5546875" style="221" customWidth="1"/>
    <col min="666" max="666" width="4.6640625" style="221" customWidth="1"/>
    <col min="667" max="667" width="6" style="221" customWidth="1"/>
    <col min="668" max="670" width="6.21875" style="221" customWidth="1"/>
    <col min="671" max="671" width="6.77734375" style="221" customWidth="1"/>
    <col min="672" max="672" width="4" style="221" customWidth="1"/>
    <col min="673" max="675" width="6.21875" style="221" customWidth="1"/>
    <col min="676" max="676" width="7" style="221" customWidth="1"/>
    <col min="677" max="677" width="6.21875" style="221" customWidth="1"/>
    <col min="678" max="678" width="7" style="221" customWidth="1"/>
    <col min="679" max="679" width="3.5546875" style="221" customWidth="1"/>
    <col min="680" max="680" width="6.21875" style="221" customWidth="1"/>
    <col min="681" max="681" width="13.77734375" style="221" customWidth="1"/>
    <col min="682" max="682" width="3.21875" style="221" customWidth="1"/>
    <col min="683" max="683" width="2.6640625" style="221" customWidth="1"/>
    <col min="684" max="684" width="2.77734375" style="221" customWidth="1"/>
    <col min="685" max="685" width="4.77734375" style="221" customWidth="1"/>
    <col min="686" max="686" width="4.6640625" style="221" customWidth="1"/>
    <col min="687" max="687" width="6" style="221" customWidth="1"/>
    <col min="688" max="688" width="9.5546875" style="221" customWidth="1"/>
    <col min="689" max="691" width="6.77734375" style="221" customWidth="1"/>
    <col min="692" max="692" width="4" style="221" customWidth="1"/>
    <col min="693" max="693" width="2.21875" style="221" customWidth="1"/>
    <col min="694" max="694" width="4" style="221" customWidth="1"/>
    <col min="695" max="695" width="3.6640625" style="221" customWidth="1"/>
    <col min="696" max="698" width="3.5546875" style="221" customWidth="1"/>
    <col min="699" max="699" width="6.109375" style="221" customWidth="1"/>
    <col min="700" max="700" width="14.33203125" style="221" customWidth="1"/>
    <col min="701" max="701" width="13.88671875" style="221" customWidth="1"/>
    <col min="702" max="702" width="3.21875" style="221" customWidth="1"/>
    <col min="703" max="703" width="2.6640625" style="221" customWidth="1"/>
    <col min="704" max="704" width="2.77734375" style="221" customWidth="1"/>
    <col min="705" max="705" width="4.77734375" style="221" customWidth="1"/>
    <col min="706" max="706" width="4.6640625" style="221" customWidth="1"/>
    <col min="707" max="707" width="6" style="221" customWidth="1"/>
    <col min="708" max="711" width="6.77734375" style="221" customWidth="1"/>
    <col min="712" max="712" width="4" style="221" customWidth="1"/>
    <col min="713" max="713" width="6.21875" style="221" customWidth="1"/>
    <col min="714" max="714" width="4" style="221" customWidth="1"/>
    <col min="715" max="715" width="3.6640625" style="221" customWidth="1"/>
    <col min="716" max="719" width="3.5546875" style="221" customWidth="1"/>
    <col min="720" max="720" width="6.21875" style="221" customWidth="1"/>
    <col min="721" max="721" width="13.88671875" style="221" customWidth="1"/>
    <col min="722" max="722" width="3.21875" style="221" customWidth="1"/>
    <col min="723" max="723" width="2.6640625" style="221" customWidth="1"/>
    <col min="724" max="724" width="2.77734375" style="221" customWidth="1"/>
    <col min="725" max="725" width="4.77734375" style="221" customWidth="1"/>
    <col min="726" max="726" width="4.6640625" style="221" customWidth="1"/>
    <col min="727" max="727" width="6" style="221" customWidth="1"/>
    <col min="728" max="731" width="6.77734375" style="221" customWidth="1"/>
    <col min="732" max="732" width="4" style="221" customWidth="1"/>
    <col min="733" max="733" width="2.21875" style="221" customWidth="1"/>
    <col min="734" max="734" width="4" style="221" customWidth="1"/>
    <col min="735" max="735" width="3.6640625" style="221" customWidth="1"/>
    <col min="736" max="740" width="3.5546875" style="221" customWidth="1"/>
    <col min="741" max="742" width="11.5546875" style="221" customWidth="1"/>
    <col min="743" max="743" width="9.21875" style="221" customWidth="1"/>
    <col min="744" max="744" width="9.109375" style="221" customWidth="1"/>
    <col min="745" max="746" width="9.21875" style="221" customWidth="1"/>
    <col min="747" max="747" width="9.109375" style="221" customWidth="1"/>
    <col min="748" max="748" width="2.88671875" style="221" customWidth="1"/>
    <col min="749" max="749" width="2.44140625" style="221" customWidth="1"/>
    <col min="750" max="751" width="9.109375" style="221" customWidth="1"/>
    <col min="752" max="752" width="9.109375" style="221"/>
    <col min="753" max="753" width="2.88671875" style="222" bestFit="1" customWidth="1"/>
    <col min="754" max="754" width="2.44140625" style="222" bestFit="1" customWidth="1"/>
    <col min="755" max="755" width="2.21875" style="222" bestFit="1" customWidth="1"/>
    <col min="756" max="757" width="3.77734375" style="222" bestFit="1" customWidth="1"/>
    <col min="758" max="758" width="5.88671875" style="222" bestFit="1" customWidth="1"/>
    <col min="759" max="759" width="3.88671875" style="222" bestFit="1" customWidth="1"/>
    <col min="760" max="768" width="9.109375" style="221"/>
    <col min="769" max="769" width="5.33203125" style="221" customWidth="1"/>
    <col min="770" max="770" width="9.44140625" style="221" customWidth="1"/>
    <col min="771" max="771" width="3.44140625" style="221" customWidth="1"/>
    <col min="772" max="772" width="2.77734375" style="221" customWidth="1"/>
    <col min="773" max="773" width="2.5546875" style="221" customWidth="1"/>
    <col min="774" max="775" width="4.77734375" style="221" customWidth="1"/>
    <col min="776" max="776" width="6" style="221" customWidth="1"/>
    <col min="777" max="777" width="7" style="221" customWidth="1"/>
    <col min="778" max="778" width="11.44140625" style="221" customWidth="1"/>
    <col min="779" max="779" width="14.109375" style="221" customWidth="1"/>
    <col min="780" max="780" width="2.6640625" style="221" customWidth="1"/>
    <col min="781" max="781" width="7.88671875" style="221" customWidth="1"/>
    <col min="782" max="783" width="8.77734375" style="221" customWidth="1"/>
    <col min="784" max="785" width="10.77734375" style="221" customWidth="1"/>
    <col min="786" max="786" width="9.88671875" style="221" customWidth="1"/>
    <col min="787" max="787" width="7.109375" style="221" customWidth="1"/>
    <col min="788" max="788" width="5.88671875" style="221" customWidth="1"/>
    <col min="789" max="789" width="13.77734375" style="221" customWidth="1"/>
    <col min="790" max="790" width="3.21875" style="221" customWidth="1"/>
    <col min="791" max="791" width="2.6640625" style="221" customWidth="1"/>
    <col min="792" max="792" width="2.77734375" style="221" customWidth="1"/>
    <col min="793" max="793" width="9.5546875" style="221" customWidth="1"/>
    <col min="794" max="794" width="4.6640625" style="221" customWidth="1"/>
    <col min="795" max="795" width="6" style="221" customWidth="1"/>
    <col min="796" max="798" width="6.21875" style="221" customWidth="1"/>
    <col min="799" max="799" width="6.77734375" style="221" customWidth="1"/>
    <col min="800" max="800" width="4" style="221" customWidth="1"/>
    <col min="801" max="803" width="6.21875" style="221" customWidth="1"/>
    <col min="804" max="804" width="7" style="221" customWidth="1"/>
    <col min="805" max="805" width="6.21875" style="221" customWidth="1"/>
    <col min="806" max="806" width="7" style="221" customWidth="1"/>
    <col min="807" max="807" width="3.5546875" style="221" customWidth="1"/>
    <col min="808" max="808" width="6.21875" style="221" customWidth="1"/>
    <col min="809" max="809" width="13.77734375" style="221" customWidth="1"/>
    <col min="810" max="810" width="3.21875" style="221" customWidth="1"/>
    <col min="811" max="811" width="2.6640625" style="221" customWidth="1"/>
    <col min="812" max="812" width="2.77734375" style="221" customWidth="1"/>
    <col min="813" max="813" width="4.77734375" style="221" customWidth="1"/>
    <col min="814" max="814" width="4.6640625" style="221" customWidth="1"/>
    <col min="815" max="815" width="6" style="221" customWidth="1"/>
    <col min="816" max="816" width="9.5546875" style="221" customWidth="1"/>
    <col min="817" max="819" width="6.77734375" style="221" customWidth="1"/>
    <col min="820" max="820" width="4" style="221" customWidth="1"/>
    <col min="821" max="821" width="2.21875" style="221" customWidth="1"/>
    <col min="822" max="822" width="4" style="221" customWidth="1"/>
    <col min="823" max="823" width="3.6640625" style="221" customWidth="1"/>
    <col min="824" max="826" width="3.5546875" style="221" customWidth="1"/>
    <col min="827" max="827" width="6.109375" style="221" customWidth="1"/>
    <col min="828" max="828" width="14.33203125" style="221" customWidth="1"/>
    <col min="829" max="829" width="13.88671875" style="221" customWidth="1"/>
    <col min="830" max="830" width="3.21875" style="221" customWidth="1"/>
    <col min="831" max="831" width="2.6640625" style="221" customWidth="1"/>
    <col min="832" max="832" width="2.77734375" style="221" customWidth="1"/>
    <col min="833" max="833" width="4.77734375" style="221" customWidth="1"/>
    <col min="834" max="834" width="4.6640625" style="221" customWidth="1"/>
    <col min="835" max="835" width="6" style="221" customWidth="1"/>
    <col min="836" max="839" width="6.77734375" style="221" customWidth="1"/>
    <col min="840" max="840" width="4" style="221" customWidth="1"/>
    <col min="841" max="841" width="6.21875" style="221" customWidth="1"/>
    <col min="842" max="842" width="4" style="221" customWidth="1"/>
    <col min="843" max="843" width="3.6640625" style="221" customWidth="1"/>
    <col min="844" max="847" width="3.5546875" style="221" customWidth="1"/>
    <col min="848" max="848" width="6.21875" style="221" customWidth="1"/>
    <col min="849" max="849" width="13.88671875" style="221" customWidth="1"/>
    <col min="850" max="850" width="3.21875" style="221" customWidth="1"/>
    <col min="851" max="851" width="2.6640625" style="221" customWidth="1"/>
    <col min="852" max="852" width="2.77734375" style="221" customWidth="1"/>
    <col min="853" max="853" width="4.77734375" style="221" customWidth="1"/>
    <col min="854" max="854" width="4.6640625" style="221" customWidth="1"/>
    <col min="855" max="855" width="6" style="221" customWidth="1"/>
    <col min="856" max="859" width="6.77734375" style="221" customWidth="1"/>
    <col min="860" max="860" width="4" style="221" customWidth="1"/>
    <col min="861" max="861" width="2.21875" style="221" customWidth="1"/>
    <col min="862" max="862" width="4" style="221" customWidth="1"/>
    <col min="863" max="863" width="3.6640625" style="221" customWidth="1"/>
    <col min="864" max="868" width="3.5546875" style="221" customWidth="1"/>
    <col min="869" max="870" width="11.5546875" style="221" customWidth="1"/>
    <col min="871" max="871" width="9.21875" style="221" customWidth="1"/>
    <col min="872" max="872" width="9.109375" style="221" customWidth="1"/>
    <col min="873" max="874" width="9.21875" style="221" customWidth="1"/>
    <col min="875" max="875" width="9.109375" style="221" customWidth="1"/>
    <col min="876" max="876" width="2.88671875" style="221" customWidth="1"/>
    <col min="877" max="877" width="2.44140625" style="221" customWidth="1"/>
    <col min="878" max="879" width="9.109375" style="221" customWidth="1"/>
    <col min="880" max="880" width="9.109375" style="221"/>
    <col min="881" max="881" width="2.88671875" style="222" bestFit="1" customWidth="1"/>
    <col min="882" max="882" width="2.44140625" style="222" bestFit="1" customWidth="1"/>
    <col min="883" max="883" width="2.21875" style="222" bestFit="1" customWidth="1"/>
    <col min="884" max="885" width="3.77734375" style="222" bestFit="1" customWidth="1"/>
    <col min="886" max="886" width="5.88671875" style="222" bestFit="1" customWidth="1"/>
    <col min="887" max="887" width="3.88671875" style="222" bestFit="1" customWidth="1"/>
    <col min="888" max="896" width="9.109375" style="221"/>
    <col min="897" max="897" width="5.33203125" style="221" customWidth="1"/>
    <col min="898" max="898" width="9.44140625" style="221" customWidth="1"/>
    <col min="899" max="899" width="3.44140625" style="221" customWidth="1"/>
    <col min="900" max="900" width="2.77734375" style="221" customWidth="1"/>
    <col min="901" max="901" width="2.5546875" style="221" customWidth="1"/>
    <col min="902" max="903" width="4.77734375" style="221" customWidth="1"/>
    <col min="904" max="904" width="6" style="221" customWidth="1"/>
    <col min="905" max="905" width="7" style="221" customWidth="1"/>
    <col min="906" max="906" width="11.44140625" style="221" customWidth="1"/>
    <col min="907" max="907" width="14.109375" style="221" customWidth="1"/>
    <col min="908" max="908" width="2.6640625" style="221" customWidth="1"/>
    <col min="909" max="909" width="7.88671875" style="221" customWidth="1"/>
    <col min="910" max="911" width="8.77734375" style="221" customWidth="1"/>
    <col min="912" max="913" width="10.77734375" style="221" customWidth="1"/>
    <col min="914" max="914" width="9.88671875" style="221" customWidth="1"/>
    <col min="915" max="915" width="7.109375" style="221" customWidth="1"/>
    <col min="916" max="916" width="5.88671875" style="221" customWidth="1"/>
    <col min="917" max="917" width="13.77734375" style="221" customWidth="1"/>
    <col min="918" max="918" width="3.21875" style="221" customWidth="1"/>
    <col min="919" max="919" width="2.6640625" style="221" customWidth="1"/>
    <col min="920" max="920" width="2.77734375" style="221" customWidth="1"/>
    <col min="921" max="921" width="9.5546875" style="221" customWidth="1"/>
    <col min="922" max="922" width="4.6640625" style="221" customWidth="1"/>
    <col min="923" max="923" width="6" style="221" customWidth="1"/>
    <col min="924" max="926" width="6.21875" style="221" customWidth="1"/>
    <col min="927" max="927" width="6.77734375" style="221" customWidth="1"/>
    <col min="928" max="928" width="4" style="221" customWidth="1"/>
    <col min="929" max="931" width="6.21875" style="221" customWidth="1"/>
    <col min="932" max="932" width="7" style="221" customWidth="1"/>
    <col min="933" max="933" width="6.21875" style="221" customWidth="1"/>
    <col min="934" max="934" width="7" style="221" customWidth="1"/>
    <col min="935" max="935" width="3.5546875" style="221" customWidth="1"/>
    <col min="936" max="936" width="6.21875" style="221" customWidth="1"/>
    <col min="937" max="937" width="13.77734375" style="221" customWidth="1"/>
    <col min="938" max="938" width="3.21875" style="221" customWidth="1"/>
    <col min="939" max="939" width="2.6640625" style="221" customWidth="1"/>
    <col min="940" max="940" width="2.77734375" style="221" customWidth="1"/>
    <col min="941" max="941" width="4.77734375" style="221" customWidth="1"/>
    <col min="942" max="942" width="4.6640625" style="221" customWidth="1"/>
    <col min="943" max="943" width="6" style="221" customWidth="1"/>
    <col min="944" max="944" width="9.5546875" style="221" customWidth="1"/>
    <col min="945" max="947" width="6.77734375" style="221" customWidth="1"/>
    <col min="948" max="948" width="4" style="221" customWidth="1"/>
    <col min="949" max="949" width="2.21875" style="221" customWidth="1"/>
    <col min="950" max="950" width="4" style="221" customWidth="1"/>
    <col min="951" max="951" width="3.6640625" style="221" customWidth="1"/>
    <col min="952" max="954" width="3.5546875" style="221" customWidth="1"/>
    <col min="955" max="955" width="6.109375" style="221" customWidth="1"/>
    <col min="956" max="956" width="14.33203125" style="221" customWidth="1"/>
    <col min="957" max="957" width="13.88671875" style="221" customWidth="1"/>
    <col min="958" max="958" width="3.21875" style="221" customWidth="1"/>
    <col min="959" max="959" width="2.6640625" style="221" customWidth="1"/>
    <col min="960" max="960" width="2.77734375" style="221" customWidth="1"/>
    <col min="961" max="961" width="4.77734375" style="221" customWidth="1"/>
    <col min="962" max="962" width="4.6640625" style="221" customWidth="1"/>
    <col min="963" max="963" width="6" style="221" customWidth="1"/>
    <col min="964" max="967" width="6.77734375" style="221" customWidth="1"/>
    <col min="968" max="968" width="4" style="221" customWidth="1"/>
    <col min="969" max="969" width="6.21875" style="221" customWidth="1"/>
    <col min="970" max="970" width="4" style="221" customWidth="1"/>
    <col min="971" max="971" width="3.6640625" style="221" customWidth="1"/>
    <col min="972" max="975" width="3.5546875" style="221" customWidth="1"/>
    <col min="976" max="976" width="6.21875" style="221" customWidth="1"/>
    <col min="977" max="977" width="13.88671875" style="221" customWidth="1"/>
    <col min="978" max="978" width="3.21875" style="221" customWidth="1"/>
    <col min="979" max="979" width="2.6640625" style="221" customWidth="1"/>
    <col min="980" max="980" width="2.77734375" style="221" customWidth="1"/>
    <col min="981" max="981" width="4.77734375" style="221" customWidth="1"/>
    <col min="982" max="982" width="4.6640625" style="221" customWidth="1"/>
    <col min="983" max="983" width="6" style="221" customWidth="1"/>
    <col min="984" max="987" width="6.77734375" style="221" customWidth="1"/>
    <col min="988" max="988" width="4" style="221" customWidth="1"/>
    <col min="989" max="989" width="2.21875" style="221" customWidth="1"/>
    <col min="990" max="990" width="4" style="221" customWidth="1"/>
    <col min="991" max="991" width="3.6640625" style="221" customWidth="1"/>
    <col min="992" max="996" width="3.5546875" style="221" customWidth="1"/>
    <col min="997" max="998" width="11.5546875" style="221" customWidth="1"/>
    <col min="999" max="999" width="9.21875" style="221" customWidth="1"/>
    <col min="1000" max="1000" width="9.109375" style="221" customWidth="1"/>
    <col min="1001" max="1002" width="9.21875" style="221" customWidth="1"/>
    <col min="1003" max="1003" width="9.109375" style="221" customWidth="1"/>
    <col min="1004" max="1004" width="2.88671875" style="221" customWidth="1"/>
    <col min="1005" max="1005" width="2.44140625" style="221" customWidth="1"/>
    <col min="1006" max="1007" width="9.109375" style="221" customWidth="1"/>
    <col min="1008" max="1008" width="9.109375" style="221"/>
    <col min="1009" max="1009" width="2.88671875" style="222" bestFit="1" customWidth="1"/>
    <col min="1010" max="1010" width="2.44140625" style="222" bestFit="1" customWidth="1"/>
    <col min="1011" max="1011" width="2.21875" style="222" bestFit="1" customWidth="1"/>
    <col min="1012" max="1013" width="3.77734375" style="222" bestFit="1" customWidth="1"/>
    <col min="1014" max="1014" width="5.88671875" style="222" bestFit="1" customWidth="1"/>
    <col min="1015" max="1015" width="3.88671875" style="222" bestFit="1" customWidth="1"/>
    <col min="1016" max="1024" width="9.109375" style="221"/>
    <col min="1025" max="1025" width="5.33203125" style="221" customWidth="1"/>
    <col min="1026" max="1026" width="9.44140625" style="221" customWidth="1"/>
    <col min="1027" max="1027" width="3.44140625" style="221" customWidth="1"/>
    <col min="1028" max="1028" width="2.77734375" style="221" customWidth="1"/>
    <col min="1029" max="1029" width="2.5546875" style="221" customWidth="1"/>
    <col min="1030" max="1031" width="4.77734375" style="221" customWidth="1"/>
    <col min="1032" max="1032" width="6" style="221" customWidth="1"/>
    <col min="1033" max="1033" width="7" style="221" customWidth="1"/>
    <col min="1034" max="1034" width="11.44140625" style="221" customWidth="1"/>
    <col min="1035" max="1035" width="14.109375" style="221" customWidth="1"/>
    <col min="1036" max="1036" width="2.6640625" style="221" customWidth="1"/>
    <col min="1037" max="1037" width="7.88671875" style="221" customWidth="1"/>
    <col min="1038" max="1039" width="8.77734375" style="221" customWidth="1"/>
    <col min="1040" max="1041" width="10.77734375" style="221" customWidth="1"/>
    <col min="1042" max="1042" width="9.88671875" style="221" customWidth="1"/>
    <col min="1043" max="1043" width="7.109375" style="221" customWidth="1"/>
    <col min="1044" max="1044" width="5.88671875" style="221" customWidth="1"/>
    <col min="1045" max="1045" width="13.77734375" style="221" customWidth="1"/>
    <col min="1046" max="1046" width="3.21875" style="221" customWidth="1"/>
    <col min="1047" max="1047" width="2.6640625" style="221" customWidth="1"/>
    <col min="1048" max="1048" width="2.77734375" style="221" customWidth="1"/>
    <col min="1049" max="1049" width="9.5546875" style="221" customWidth="1"/>
    <col min="1050" max="1050" width="4.6640625" style="221" customWidth="1"/>
    <col min="1051" max="1051" width="6" style="221" customWidth="1"/>
    <col min="1052" max="1054" width="6.21875" style="221" customWidth="1"/>
    <col min="1055" max="1055" width="6.77734375" style="221" customWidth="1"/>
    <col min="1056" max="1056" width="4" style="221" customWidth="1"/>
    <col min="1057" max="1059" width="6.21875" style="221" customWidth="1"/>
    <col min="1060" max="1060" width="7" style="221" customWidth="1"/>
    <col min="1061" max="1061" width="6.21875" style="221" customWidth="1"/>
    <col min="1062" max="1062" width="7" style="221" customWidth="1"/>
    <col min="1063" max="1063" width="3.5546875" style="221" customWidth="1"/>
    <col min="1064" max="1064" width="6.21875" style="221" customWidth="1"/>
    <col min="1065" max="1065" width="13.77734375" style="221" customWidth="1"/>
    <col min="1066" max="1066" width="3.21875" style="221" customWidth="1"/>
    <col min="1067" max="1067" width="2.6640625" style="221" customWidth="1"/>
    <col min="1068" max="1068" width="2.77734375" style="221" customWidth="1"/>
    <col min="1069" max="1069" width="4.77734375" style="221" customWidth="1"/>
    <col min="1070" max="1070" width="4.6640625" style="221" customWidth="1"/>
    <col min="1071" max="1071" width="6" style="221" customWidth="1"/>
    <col min="1072" max="1072" width="9.5546875" style="221" customWidth="1"/>
    <col min="1073" max="1075" width="6.77734375" style="221" customWidth="1"/>
    <col min="1076" max="1076" width="4" style="221" customWidth="1"/>
    <col min="1077" max="1077" width="2.21875" style="221" customWidth="1"/>
    <col min="1078" max="1078" width="4" style="221" customWidth="1"/>
    <col min="1079" max="1079" width="3.6640625" style="221" customWidth="1"/>
    <col min="1080" max="1082" width="3.5546875" style="221" customWidth="1"/>
    <col min="1083" max="1083" width="6.109375" style="221" customWidth="1"/>
    <col min="1084" max="1084" width="14.33203125" style="221" customWidth="1"/>
    <col min="1085" max="1085" width="13.88671875" style="221" customWidth="1"/>
    <col min="1086" max="1086" width="3.21875" style="221" customWidth="1"/>
    <col min="1087" max="1087" width="2.6640625" style="221" customWidth="1"/>
    <col min="1088" max="1088" width="2.77734375" style="221" customWidth="1"/>
    <col min="1089" max="1089" width="4.77734375" style="221" customWidth="1"/>
    <col min="1090" max="1090" width="4.6640625" style="221" customWidth="1"/>
    <col min="1091" max="1091" width="6" style="221" customWidth="1"/>
    <col min="1092" max="1095" width="6.77734375" style="221" customWidth="1"/>
    <col min="1096" max="1096" width="4" style="221" customWidth="1"/>
    <col min="1097" max="1097" width="6.21875" style="221" customWidth="1"/>
    <col min="1098" max="1098" width="4" style="221" customWidth="1"/>
    <col min="1099" max="1099" width="3.6640625" style="221" customWidth="1"/>
    <col min="1100" max="1103" width="3.5546875" style="221" customWidth="1"/>
    <col min="1104" max="1104" width="6.21875" style="221" customWidth="1"/>
    <col min="1105" max="1105" width="13.88671875" style="221" customWidth="1"/>
    <col min="1106" max="1106" width="3.21875" style="221" customWidth="1"/>
    <col min="1107" max="1107" width="2.6640625" style="221" customWidth="1"/>
    <col min="1108" max="1108" width="2.77734375" style="221" customWidth="1"/>
    <col min="1109" max="1109" width="4.77734375" style="221" customWidth="1"/>
    <col min="1110" max="1110" width="4.6640625" style="221" customWidth="1"/>
    <col min="1111" max="1111" width="6" style="221" customWidth="1"/>
    <col min="1112" max="1115" width="6.77734375" style="221" customWidth="1"/>
    <col min="1116" max="1116" width="4" style="221" customWidth="1"/>
    <col min="1117" max="1117" width="2.21875" style="221" customWidth="1"/>
    <col min="1118" max="1118" width="4" style="221" customWidth="1"/>
    <col min="1119" max="1119" width="3.6640625" style="221" customWidth="1"/>
    <col min="1120" max="1124" width="3.5546875" style="221" customWidth="1"/>
    <col min="1125" max="1126" width="11.5546875" style="221" customWidth="1"/>
    <col min="1127" max="1127" width="9.21875" style="221" customWidth="1"/>
    <col min="1128" max="1128" width="9.109375" style="221" customWidth="1"/>
    <col min="1129" max="1130" width="9.21875" style="221" customWidth="1"/>
    <col min="1131" max="1131" width="9.109375" style="221" customWidth="1"/>
    <col min="1132" max="1132" width="2.88671875" style="221" customWidth="1"/>
    <col min="1133" max="1133" width="2.44140625" style="221" customWidth="1"/>
    <col min="1134" max="1135" width="9.109375" style="221" customWidth="1"/>
    <col min="1136" max="1136" width="9.109375" style="221"/>
    <col min="1137" max="1137" width="2.88671875" style="222" bestFit="1" customWidth="1"/>
    <col min="1138" max="1138" width="2.44140625" style="222" bestFit="1" customWidth="1"/>
    <col min="1139" max="1139" width="2.21875" style="222" bestFit="1" customWidth="1"/>
    <col min="1140" max="1141" width="3.77734375" style="222" bestFit="1" customWidth="1"/>
    <col min="1142" max="1142" width="5.88671875" style="222" bestFit="1" customWidth="1"/>
    <col min="1143" max="1143" width="3.88671875" style="222" bestFit="1" customWidth="1"/>
    <col min="1144" max="1152" width="9.109375" style="221"/>
    <col min="1153" max="1153" width="5.33203125" style="221" customWidth="1"/>
    <col min="1154" max="1154" width="9.44140625" style="221" customWidth="1"/>
    <col min="1155" max="1155" width="3.44140625" style="221" customWidth="1"/>
    <col min="1156" max="1156" width="2.77734375" style="221" customWidth="1"/>
    <col min="1157" max="1157" width="2.5546875" style="221" customWidth="1"/>
    <col min="1158" max="1159" width="4.77734375" style="221" customWidth="1"/>
    <col min="1160" max="1160" width="6" style="221" customWidth="1"/>
    <col min="1161" max="1161" width="7" style="221" customWidth="1"/>
    <col min="1162" max="1162" width="11.44140625" style="221" customWidth="1"/>
    <col min="1163" max="1163" width="14.109375" style="221" customWidth="1"/>
    <col min="1164" max="1164" width="2.6640625" style="221" customWidth="1"/>
    <col min="1165" max="1165" width="7.88671875" style="221" customWidth="1"/>
    <col min="1166" max="1167" width="8.77734375" style="221" customWidth="1"/>
    <col min="1168" max="1169" width="10.77734375" style="221" customWidth="1"/>
    <col min="1170" max="1170" width="9.88671875" style="221" customWidth="1"/>
    <col min="1171" max="1171" width="7.109375" style="221" customWidth="1"/>
    <col min="1172" max="1172" width="5.88671875" style="221" customWidth="1"/>
    <col min="1173" max="1173" width="13.77734375" style="221" customWidth="1"/>
    <col min="1174" max="1174" width="3.21875" style="221" customWidth="1"/>
    <col min="1175" max="1175" width="2.6640625" style="221" customWidth="1"/>
    <col min="1176" max="1176" width="2.77734375" style="221" customWidth="1"/>
    <col min="1177" max="1177" width="9.5546875" style="221" customWidth="1"/>
    <col min="1178" max="1178" width="4.6640625" style="221" customWidth="1"/>
    <col min="1179" max="1179" width="6" style="221" customWidth="1"/>
    <col min="1180" max="1182" width="6.21875" style="221" customWidth="1"/>
    <col min="1183" max="1183" width="6.77734375" style="221" customWidth="1"/>
    <col min="1184" max="1184" width="4" style="221" customWidth="1"/>
    <col min="1185" max="1187" width="6.21875" style="221" customWidth="1"/>
    <col min="1188" max="1188" width="7" style="221" customWidth="1"/>
    <col min="1189" max="1189" width="6.21875" style="221" customWidth="1"/>
    <col min="1190" max="1190" width="7" style="221" customWidth="1"/>
    <col min="1191" max="1191" width="3.5546875" style="221" customWidth="1"/>
    <col min="1192" max="1192" width="6.21875" style="221" customWidth="1"/>
    <col min="1193" max="1193" width="13.77734375" style="221" customWidth="1"/>
    <col min="1194" max="1194" width="3.21875" style="221" customWidth="1"/>
    <col min="1195" max="1195" width="2.6640625" style="221" customWidth="1"/>
    <col min="1196" max="1196" width="2.77734375" style="221" customWidth="1"/>
    <col min="1197" max="1197" width="4.77734375" style="221" customWidth="1"/>
    <col min="1198" max="1198" width="4.6640625" style="221" customWidth="1"/>
    <col min="1199" max="1199" width="6" style="221" customWidth="1"/>
    <col min="1200" max="1200" width="9.5546875" style="221" customWidth="1"/>
    <col min="1201" max="1203" width="6.77734375" style="221" customWidth="1"/>
    <col min="1204" max="1204" width="4" style="221" customWidth="1"/>
    <col min="1205" max="1205" width="2.21875" style="221" customWidth="1"/>
    <col min="1206" max="1206" width="4" style="221" customWidth="1"/>
    <col min="1207" max="1207" width="3.6640625" style="221" customWidth="1"/>
    <col min="1208" max="1210" width="3.5546875" style="221" customWidth="1"/>
    <col min="1211" max="1211" width="6.109375" style="221" customWidth="1"/>
    <col min="1212" max="1212" width="14.33203125" style="221" customWidth="1"/>
    <col min="1213" max="1213" width="13.88671875" style="221" customWidth="1"/>
    <col min="1214" max="1214" width="3.21875" style="221" customWidth="1"/>
    <col min="1215" max="1215" width="2.6640625" style="221" customWidth="1"/>
    <col min="1216" max="1216" width="2.77734375" style="221" customWidth="1"/>
    <col min="1217" max="1217" width="4.77734375" style="221" customWidth="1"/>
    <col min="1218" max="1218" width="4.6640625" style="221" customWidth="1"/>
    <col min="1219" max="1219" width="6" style="221" customWidth="1"/>
    <col min="1220" max="1223" width="6.77734375" style="221" customWidth="1"/>
    <col min="1224" max="1224" width="4" style="221" customWidth="1"/>
    <col min="1225" max="1225" width="6.21875" style="221" customWidth="1"/>
    <col min="1226" max="1226" width="4" style="221" customWidth="1"/>
    <col min="1227" max="1227" width="3.6640625" style="221" customWidth="1"/>
    <col min="1228" max="1231" width="3.5546875" style="221" customWidth="1"/>
    <col min="1232" max="1232" width="6.21875" style="221" customWidth="1"/>
    <col min="1233" max="1233" width="13.88671875" style="221" customWidth="1"/>
    <col min="1234" max="1234" width="3.21875" style="221" customWidth="1"/>
    <col min="1235" max="1235" width="2.6640625" style="221" customWidth="1"/>
    <col min="1236" max="1236" width="2.77734375" style="221" customWidth="1"/>
    <col min="1237" max="1237" width="4.77734375" style="221" customWidth="1"/>
    <col min="1238" max="1238" width="4.6640625" style="221" customWidth="1"/>
    <col min="1239" max="1239" width="6" style="221" customWidth="1"/>
    <col min="1240" max="1243" width="6.77734375" style="221" customWidth="1"/>
    <col min="1244" max="1244" width="4" style="221" customWidth="1"/>
    <col min="1245" max="1245" width="2.21875" style="221" customWidth="1"/>
    <col min="1246" max="1246" width="4" style="221" customWidth="1"/>
    <col min="1247" max="1247" width="3.6640625" style="221" customWidth="1"/>
    <col min="1248" max="1252" width="3.5546875" style="221" customWidth="1"/>
    <col min="1253" max="1254" width="11.5546875" style="221" customWidth="1"/>
    <col min="1255" max="1255" width="9.21875" style="221" customWidth="1"/>
    <col min="1256" max="1256" width="9.109375" style="221" customWidth="1"/>
    <col min="1257" max="1258" width="9.21875" style="221" customWidth="1"/>
    <col min="1259" max="1259" width="9.109375" style="221" customWidth="1"/>
    <col min="1260" max="1260" width="2.88671875" style="221" customWidth="1"/>
    <col min="1261" max="1261" width="2.44140625" style="221" customWidth="1"/>
    <col min="1262" max="1263" width="9.109375" style="221" customWidth="1"/>
    <col min="1264" max="1264" width="9.109375" style="221"/>
    <col min="1265" max="1265" width="2.88671875" style="222" bestFit="1" customWidth="1"/>
    <col min="1266" max="1266" width="2.44140625" style="222" bestFit="1" customWidth="1"/>
    <col min="1267" max="1267" width="2.21875" style="222" bestFit="1" customWidth="1"/>
    <col min="1268" max="1269" width="3.77734375" style="222" bestFit="1" customWidth="1"/>
    <col min="1270" max="1270" width="5.88671875" style="222" bestFit="1" customWidth="1"/>
    <col min="1271" max="1271" width="3.88671875" style="222" bestFit="1" customWidth="1"/>
    <col min="1272" max="1280" width="9.109375" style="221"/>
    <col min="1281" max="1281" width="5.33203125" style="221" customWidth="1"/>
    <col min="1282" max="1282" width="9.44140625" style="221" customWidth="1"/>
    <col min="1283" max="1283" width="3.44140625" style="221" customWidth="1"/>
    <col min="1284" max="1284" width="2.77734375" style="221" customWidth="1"/>
    <col min="1285" max="1285" width="2.5546875" style="221" customWidth="1"/>
    <col min="1286" max="1287" width="4.77734375" style="221" customWidth="1"/>
    <col min="1288" max="1288" width="6" style="221" customWidth="1"/>
    <col min="1289" max="1289" width="7" style="221" customWidth="1"/>
    <col min="1290" max="1290" width="11.44140625" style="221" customWidth="1"/>
    <col min="1291" max="1291" width="14.109375" style="221" customWidth="1"/>
    <col min="1292" max="1292" width="2.6640625" style="221" customWidth="1"/>
    <col min="1293" max="1293" width="7.88671875" style="221" customWidth="1"/>
    <col min="1294" max="1295" width="8.77734375" style="221" customWidth="1"/>
    <col min="1296" max="1297" width="10.77734375" style="221" customWidth="1"/>
    <col min="1298" max="1298" width="9.88671875" style="221" customWidth="1"/>
    <col min="1299" max="1299" width="7.109375" style="221" customWidth="1"/>
    <col min="1300" max="1300" width="5.88671875" style="221" customWidth="1"/>
    <col min="1301" max="1301" width="13.77734375" style="221" customWidth="1"/>
    <col min="1302" max="1302" width="3.21875" style="221" customWidth="1"/>
    <col min="1303" max="1303" width="2.6640625" style="221" customWidth="1"/>
    <col min="1304" max="1304" width="2.77734375" style="221" customWidth="1"/>
    <col min="1305" max="1305" width="9.5546875" style="221" customWidth="1"/>
    <col min="1306" max="1306" width="4.6640625" style="221" customWidth="1"/>
    <col min="1307" max="1307" width="6" style="221" customWidth="1"/>
    <col min="1308" max="1310" width="6.21875" style="221" customWidth="1"/>
    <col min="1311" max="1311" width="6.77734375" style="221" customWidth="1"/>
    <col min="1312" max="1312" width="4" style="221" customWidth="1"/>
    <col min="1313" max="1315" width="6.21875" style="221" customWidth="1"/>
    <col min="1316" max="1316" width="7" style="221" customWidth="1"/>
    <col min="1317" max="1317" width="6.21875" style="221" customWidth="1"/>
    <col min="1318" max="1318" width="7" style="221" customWidth="1"/>
    <col min="1319" max="1319" width="3.5546875" style="221" customWidth="1"/>
    <col min="1320" max="1320" width="6.21875" style="221" customWidth="1"/>
    <col min="1321" max="1321" width="13.77734375" style="221" customWidth="1"/>
    <col min="1322" max="1322" width="3.21875" style="221" customWidth="1"/>
    <col min="1323" max="1323" width="2.6640625" style="221" customWidth="1"/>
    <col min="1324" max="1324" width="2.77734375" style="221" customWidth="1"/>
    <col min="1325" max="1325" width="4.77734375" style="221" customWidth="1"/>
    <col min="1326" max="1326" width="4.6640625" style="221" customWidth="1"/>
    <col min="1327" max="1327" width="6" style="221" customWidth="1"/>
    <col min="1328" max="1328" width="9.5546875" style="221" customWidth="1"/>
    <col min="1329" max="1331" width="6.77734375" style="221" customWidth="1"/>
    <col min="1332" max="1332" width="4" style="221" customWidth="1"/>
    <col min="1333" max="1333" width="2.21875" style="221" customWidth="1"/>
    <col min="1334" max="1334" width="4" style="221" customWidth="1"/>
    <col min="1335" max="1335" width="3.6640625" style="221" customWidth="1"/>
    <col min="1336" max="1338" width="3.5546875" style="221" customWidth="1"/>
    <col min="1339" max="1339" width="6.109375" style="221" customWidth="1"/>
    <col min="1340" max="1340" width="14.33203125" style="221" customWidth="1"/>
    <col min="1341" max="1341" width="13.88671875" style="221" customWidth="1"/>
    <col min="1342" max="1342" width="3.21875" style="221" customWidth="1"/>
    <col min="1343" max="1343" width="2.6640625" style="221" customWidth="1"/>
    <col min="1344" max="1344" width="2.77734375" style="221" customWidth="1"/>
    <col min="1345" max="1345" width="4.77734375" style="221" customWidth="1"/>
    <col min="1346" max="1346" width="4.6640625" style="221" customWidth="1"/>
    <col min="1347" max="1347" width="6" style="221" customWidth="1"/>
    <col min="1348" max="1351" width="6.77734375" style="221" customWidth="1"/>
    <col min="1352" max="1352" width="4" style="221" customWidth="1"/>
    <col min="1353" max="1353" width="6.21875" style="221" customWidth="1"/>
    <col min="1354" max="1354" width="4" style="221" customWidth="1"/>
    <col min="1355" max="1355" width="3.6640625" style="221" customWidth="1"/>
    <col min="1356" max="1359" width="3.5546875" style="221" customWidth="1"/>
    <col min="1360" max="1360" width="6.21875" style="221" customWidth="1"/>
    <col min="1361" max="1361" width="13.88671875" style="221" customWidth="1"/>
    <col min="1362" max="1362" width="3.21875" style="221" customWidth="1"/>
    <col min="1363" max="1363" width="2.6640625" style="221" customWidth="1"/>
    <col min="1364" max="1364" width="2.77734375" style="221" customWidth="1"/>
    <col min="1365" max="1365" width="4.77734375" style="221" customWidth="1"/>
    <col min="1366" max="1366" width="4.6640625" style="221" customWidth="1"/>
    <col min="1367" max="1367" width="6" style="221" customWidth="1"/>
    <col min="1368" max="1371" width="6.77734375" style="221" customWidth="1"/>
    <col min="1372" max="1372" width="4" style="221" customWidth="1"/>
    <col min="1373" max="1373" width="2.21875" style="221" customWidth="1"/>
    <col min="1374" max="1374" width="4" style="221" customWidth="1"/>
    <col min="1375" max="1375" width="3.6640625" style="221" customWidth="1"/>
    <col min="1376" max="1380" width="3.5546875" style="221" customWidth="1"/>
    <col min="1381" max="1382" width="11.5546875" style="221" customWidth="1"/>
    <col min="1383" max="1383" width="9.21875" style="221" customWidth="1"/>
    <col min="1384" max="1384" width="9.109375" style="221" customWidth="1"/>
    <col min="1385" max="1386" width="9.21875" style="221" customWidth="1"/>
    <col min="1387" max="1387" width="9.109375" style="221" customWidth="1"/>
    <col min="1388" max="1388" width="2.88671875" style="221" customWidth="1"/>
    <col min="1389" max="1389" width="2.44140625" style="221" customWidth="1"/>
    <col min="1390" max="1391" width="9.109375" style="221" customWidth="1"/>
    <col min="1392" max="1392" width="9.109375" style="221"/>
    <col min="1393" max="1393" width="2.88671875" style="222" bestFit="1" customWidth="1"/>
    <col min="1394" max="1394" width="2.44140625" style="222" bestFit="1" customWidth="1"/>
    <col min="1395" max="1395" width="2.21875" style="222" bestFit="1" customWidth="1"/>
    <col min="1396" max="1397" width="3.77734375" style="222" bestFit="1" customWidth="1"/>
    <col min="1398" max="1398" width="5.88671875" style="222" bestFit="1" customWidth="1"/>
    <col min="1399" max="1399" width="3.88671875" style="222" bestFit="1" customWidth="1"/>
    <col min="1400" max="1408" width="9.109375" style="221"/>
    <col min="1409" max="1409" width="5.33203125" style="221" customWidth="1"/>
    <col min="1410" max="1410" width="9.44140625" style="221" customWidth="1"/>
    <col min="1411" max="1411" width="3.44140625" style="221" customWidth="1"/>
    <col min="1412" max="1412" width="2.77734375" style="221" customWidth="1"/>
    <col min="1413" max="1413" width="2.5546875" style="221" customWidth="1"/>
    <col min="1414" max="1415" width="4.77734375" style="221" customWidth="1"/>
    <col min="1416" max="1416" width="6" style="221" customWidth="1"/>
    <col min="1417" max="1417" width="7" style="221" customWidth="1"/>
    <col min="1418" max="1418" width="11.44140625" style="221" customWidth="1"/>
    <col min="1419" max="1419" width="14.109375" style="221" customWidth="1"/>
    <col min="1420" max="1420" width="2.6640625" style="221" customWidth="1"/>
    <col min="1421" max="1421" width="7.88671875" style="221" customWidth="1"/>
    <col min="1422" max="1423" width="8.77734375" style="221" customWidth="1"/>
    <col min="1424" max="1425" width="10.77734375" style="221" customWidth="1"/>
    <col min="1426" max="1426" width="9.88671875" style="221" customWidth="1"/>
    <col min="1427" max="1427" width="7.109375" style="221" customWidth="1"/>
    <col min="1428" max="1428" width="5.88671875" style="221" customWidth="1"/>
    <col min="1429" max="1429" width="13.77734375" style="221" customWidth="1"/>
    <col min="1430" max="1430" width="3.21875" style="221" customWidth="1"/>
    <col min="1431" max="1431" width="2.6640625" style="221" customWidth="1"/>
    <col min="1432" max="1432" width="2.77734375" style="221" customWidth="1"/>
    <col min="1433" max="1433" width="9.5546875" style="221" customWidth="1"/>
    <col min="1434" max="1434" width="4.6640625" style="221" customWidth="1"/>
    <col min="1435" max="1435" width="6" style="221" customWidth="1"/>
    <col min="1436" max="1438" width="6.21875" style="221" customWidth="1"/>
    <col min="1439" max="1439" width="6.77734375" style="221" customWidth="1"/>
    <col min="1440" max="1440" width="4" style="221" customWidth="1"/>
    <col min="1441" max="1443" width="6.21875" style="221" customWidth="1"/>
    <col min="1444" max="1444" width="7" style="221" customWidth="1"/>
    <col min="1445" max="1445" width="6.21875" style="221" customWidth="1"/>
    <col min="1446" max="1446" width="7" style="221" customWidth="1"/>
    <col min="1447" max="1447" width="3.5546875" style="221" customWidth="1"/>
    <col min="1448" max="1448" width="6.21875" style="221" customWidth="1"/>
    <col min="1449" max="1449" width="13.77734375" style="221" customWidth="1"/>
    <col min="1450" max="1450" width="3.21875" style="221" customWidth="1"/>
    <col min="1451" max="1451" width="2.6640625" style="221" customWidth="1"/>
    <col min="1452" max="1452" width="2.77734375" style="221" customWidth="1"/>
    <col min="1453" max="1453" width="4.77734375" style="221" customWidth="1"/>
    <col min="1454" max="1454" width="4.6640625" style="221" customWidth="1"/>
    <col min="1455" max="1455" width="6" style="221" customWidth="1"/>
    <col min="1456" max="1456" width="9.5546875" style="221" customWidth="1"/>
    <col min="1457" max="1459" width="6.77734375" style="221" customWidth="1"/>
    <col min="1460" max="1460" width="4" style="221" customWidth="1"/>
    <col min="1461" max="1461" width="2.21875" style="221" customWidth="1"/>
    <col min="1462" max="1462" width="4" style="221" customWidth="1"/>
    <col min="1463" max="1463" width="3.6640625" style="221" customWidth="1"/>
    <col min="1464" max="1466" width="3.5546875" style="221" customWidth="1"/>
    <col min="1467" max="1467" width="6.109375" style="221" customWidth="1"/>
    <col min="1468" max="1468" width="14.33203125" style="221" customWidth="1"/>
    <col min="1469" max="1469" width="13.88671875" style="221" customWidth="1"/>
    <col min="1470" max="1470" width="3.21875" style="221" customWidth="1"/>
    <col min="1471" max="1471" width="2.6640625" style="221" customWidth="1"/>
    <col min="1472" max="1472" width="2.77734375" style="221" customWidth="1"/>
    <col min="1473" max="1473" width="4.77734375" style="221" customWidth="1"/>
    <col min="1474" max="1474" width="4.6640625" style="221" customWidth="1"/>
    <col min="1475" max="1475" width="6" style="221" customWidth="1"/>
    <col min="1476" max="1479" width="6.77734375" style="221" customWidth="1"/>
    <col min="1480" max="1480" width="4" style="221" customWidth="1"/>
    <col min="1481" max="1481" width="6.21875" style="221" customWidth="1"/>
    <col min="1482" max="1482" width="4" style="221" customWidth="1"/>
    <col min="1483" max="1483" width="3.6640625" style="221" customWidth="1"/>
    <col min="1484" max="1487" width="3.5546875" style="221" customWidth="1"/>
    <col min="1488" max="1488" width="6.21875" style="221" customWidth="1"/>
    <col min="1489" max="1489" width="13.88671875" style="221" customWidth="1"/>
    <col min="1490" max="1490" width="3.21875" style="221" customWidth="1"/>
    <col min="1491" max="1491" width="2.6640625" style="221" customWidth="1"/>
    <col min="1492" max="1492" width="2.77734375" style="221" customWidth="1"/>
    <col min="1493" max="1493" width="4.77734375" style="221" customWidth="1"/>
    <col min="1494" max="1494" width="4.6640625" style="221" customWidth="1"/>
    <col min="1495" max="1495" width="6" style="221" customWidth="1"/>
    <col min="1496" max="1499" width="6.77734375" style="221" customWidth="1"/>
    <col min="1500" max="1500" width="4" style="221" customWidth="1"/>
    <col min="1501" max="1501" width="2.21875" style="221" customWidth="1"/>
    <col min="1502" max="1502" width="4" style="221" customWidth="1"/>
    <col min="1503" max="1503" width="3.6640625" style="221" customWidth="1"/>
    <col min="1504" max="1508" width="3.5546875" style="221" customWidth="1"/>
    <col min="1509" max="1510" width="11.5546875" style="221" customWidth="1"/>
    <col min="1511" max="1511" width="9.21875" style="221" customWidth="1"/>
    <col min="1512" max="1512" width="9.109375" style="221" customWidth="1"/>
    <col min="1513" max="1514" width="9.21875" style="221" customWidth="1"/>
    <col min="1515" max="1515" width="9.109375" style="221" customWidth="1"/>
    <col min="1516" max="1516" width="2.88671875" style="221" customWidth="1"/>
    <col min="1517" max="1517" width="2.44140625" style="221" customWidth="1"/>
    <col min="1518" max="1519" width="9.109375" style="221" customWidth="1"/>
    <col min="1520" max="1520" width="9.109375" style="221"/>
    <col min="1521" max="1521" width="2.88671875" style="222" bestFit="1" customWidth="1"/>
    <col min="1522" max="1522" width="2.44140625" style="222" bestFit="1" customWidth="1"/>
    <col min="1523" max="1523" width="2.21875" style="222" bestFit="1" customWidth="1"/>
    <col min="1524" max="1525" width="3.77734375" style="222" bestFit="1" customWidth="1"/>
    <col min="1526" max="1526" width="5.88671875" style="222" bestFit="1" customWidth="1"/>
    <col min="1527" max="1527" width="3.88671875" style="222" bestFit="1" customWidth="1"/>
    <col min="1528" max="1536" width="9.109375" style="221"/>
    <col min="1537" max="1537" width="5.33203125" style="221" customWidth="1"/>
    <col min="1538" max="1538" width="9.44140625" style="221" customWidth="1"/>
    <col min="1539" max="1539" width="3.44140625" style="221" customWidth="1"/>
    <col min="1540" max="1540" width="2.77734375" style="221" customWidth="1"/>
    <col min="1541" max="1541" width="2.5546875" style="221" customWidth="1"/>
    <col min="1542" max="1543" width="4.77734375" style="221" customWidth="1"/>
    <col min="1544" max="1544" width="6" style="221" customWidth="1"/>
    <col min="1545" max="1545" width="7" style="221" customWidth="1"/>
    <col min="1546" max="1546" width="11.44140625" style="221" customWidth="1"/>
    <col min="1547" max="1547" width="14.109375" style="221" customWidth="1"/>
    <col min="1548" max="1548" width="2.6640625" style="221" customWidth="1"/>
    <col min="1549" max="1549" width="7.88671875" style="221" customWidth="1"/>
    <col min="1550" max="1551" width="8.77734375" style="221" customWidth="1"/>
    <col min="1552" max="1553" width="10.77734375" style="221" customWidth="1"/>
    <col min="1554" max="1554" width="9.88671875" style="221" customWidth="1"/>
    <col min="1555" max="1555" width="7.109375" style="221" customWidth="1"/>
    <col min="1556" max="1556" width="5.88671875" style="221" customWidth="1"/>
    <col min="1557" max="1557" width="13.77734375" style="221" customWidth="1"/>
    <col min="1558" max="1558" width="3.21875" style="221" customWidth="1"/>
    <col min="1559" max="1559" width="2.6640625" style="221" customWidth="1"/>
    <col min="1560" max="1560" width="2.77734375" style="221" customWidth="1"/>
    <col min="1561" max="1561" width="9.5546875" style="221" customWidth="1"/>
    <col min="1562" max="1562" width="4.6640625" style="221" customWidth="1"/>
    <col min="1563" max="1563" width="6" style="221" customWidth="1"/>
    <col min="1564" max="1566" width="6.21875" style="221" customWidth="1"/>
    <col min="1567" max="1567" width="6.77734375" style="221" customWidth="1"/>
    <col min="1568" max="1568" width="4" style="221" customWidth="1"/>
    <col min="1569" max="1571" width="6.21875" style="221" customWidth="1"/>
    <col min="1572" max="1572" width="7" style="221" customWidth="1"/>
    <col min="1573" max="1573" width="6.21875" style="221" customWidth="1"/>
    <col min="1574" max="1574" width="7" style="221" customWidth="1"/>
    <col min="1575" max="1575" width="3.5546875" style="221" customWidth="1"/>
    <col min="1576" max="1576" width="6.21875" style="221" customWidth="1"/>
    <col min="1577" max="1577" width="13.77734375" style="221" customWidth="1"/>
    <col min="1578" max="1578" width="3.21875" style="221" customWidth="1"/>
    <col min="1579" max="1579" width="2.6640625" style="221" customWidth="1"/>
    <col min="1580" max="1580" width="2.77734375" style="221" customWidth="1"/>
    <col min="1581" max="1581" width="4.77734375" style="221" customWidth="1"/>
    <col min="1582" max="1582" width="4.6640625" style="221" customWidth="1"/>
    <col min="1583" max="1583" width="6" style="221" customWidth="1"/>
    <col min="1584" max="1584" width="9.5546875" style="221" customWidth="1"/>
    <col min="1585" max="1587" width="6.77734375" style="221" customWidth="1"/>
    <col min="1588" max="1588" width="4" style="221" customWidth="1"/>
    <col min="1589" max="1589" width="2.21875" style="221" customWidth="1"/>
    <col min="1590" max="1590" width="4" style="221" customWidth="1"/>
    <col min="1591" max="1591" width="3.6640625" style="221" customWidth="1"/>
    <col min="1592" max="1594" width="3.5546875" style="221" customWidth="1"/>
    <col min="1595" max="1595" width="6.109375" style="221" customWidth="1"/>
    <col min="1596" max="1596" width="14.33203125" style="221" customWidth="1"/>
    <col min="1597" max="1597" width="13.88671875" style="221" customWidth="1"/>
    <col min="1598" max="1598" width="3.21875" style="221" customWidth="1"/>
    <col min="1599" max="1599" width="2.6640625" style="221" customWidth="1"/>
    <col min="1600" max="1600" width="2.77734375" style="221" customWidth="1"/>
    <col min="1601" max="1601" width="4.77734375" style="221" customWidth="1"/>
    <col min="1602" max="1602" width="4.6640625" style="221" customWidth="1"/>
    <col min="1603" max="1603" width="6" style="221" customWidth="1"/>
    <col min="1604" max="1607" width="6.77734375" style="221" customWidth="1"/>
    <col min="1608" max="1608" width="4" style="221" customWidth="1"/>
    <col min="1609" max="1609" width="6.21875" style="221" customWidth="1"/>
    <col min="1610" max="1610" width="4" style="221" customWidth="1"/>
    <col min="1611" max="1611" width="3.6640625" style="221" customWidth="1"/>
    <col min="1612" max="1615" width="3.5546875" style="221" customWidth="1"/>
    <col min="1616" max="1616" width="6.21875" style="221" customWidth="1"/>
    <col min="1617" max="1617" width="13.88671875" style="221" customWidth="1"/>
    <col min="1618" max="1618" width="3.21875" style="221" customWidth="1"/>
    <col min="1619" max="1619" width="2.6640625" style="221" customWidth="1"/>
    <col min="1620" max="1620" width="2.77734375" style="221" customWidth="1"/>
    <col min="1621" max="1621" width="4.77734375" style="221" customWidth="1"/>
    <col min="1622" max="1622" width="4.6640625" style="221" customWidth="1"/>
    <col min="1623" max="1623" width="6" style="221" customWidth="1"/>
    <col min="1624" max="1627" width="6.77734375" style="221" customWidth="1"/>
    <col min="1628" max="1628" width="4" style="221" customWidth="1"/>
    <col min="1629" max="1629" width="2.21875" style="221" customWidth="1"/>
    <col min="1630" max="1630" width="4" style="221" customWidth="1"/>
    <col min="1631" max="1631" width="3.6640625" style="221" customWidth="1"/>
    <col min="1632" max="1636" width="3.5546875" style="221" customWidth="1"/>
    <col min="1637" max="1638" width="11.5546875" style="221" customWidth="1"/>
    <col min="1639" max="1639" width="9.21875" style="221" customWidth="1"/>
    <col min="1640" max="1640" width="9.109375" style="221" customWidth="1"/>
    <col min="1641" max="1642" width="9.21875" style="221" customWidth="1"/>
    <col min="1643" max="1643" width="9.109375" style="221" customWidth="1"/>
    <col min="1644" max="1644" width="2.88671875" style="221" customWidth="1"/>
    <col min="1645" max="1645" width="2.44140625" style="221" customWidth="1"/>
    <col min="1646" max="1647" width="9.109375" style="221" customWidth="1"/>
    <col min="1648" max="1648" width="9.109375" style="221"/>
    <col min="1649" max="1649" width="2.88671875" style="222" bestFit="1" customWidth="1"/>
    <col min="1650" max="1650" width="2.44140625" style="222" bestFit="1" customWidth="1"/>
    <col min="1651" max="1651" width="2.21875" style="222" bestFit="1" customWidth="1"/>
    <col min="1652" max="1653" width="3.77734375" style="222" bestFit="1" customWidth="1"/>
    <col min="1654" max="1654" width="5.88671875" style="222" bestFit="1" customWidth="1"/>
    <col min="1655" max="1655" width="3.88671875" style="222" bestFit="1" customWidth="1"/>
    <col min="1656" max="1664" width="9.109375" style="221"/>
    <col min="1665" max="1665" width="5.33203125" style="221" customWidth="1"/>
    <col min="1666" max="1666" width="9.44140625" style="221" customWidth="1"/>
    <col min="1667" max="1667" width="3.44140625" style="221" customWidth="1"/>
    <col min="1668" max="1668" width="2.77734375" style="221" customWidth="1"/>
    <col min="1669" max="1669" width="2.5546875" style="221" customWidth="1"/>
    <col min="1670" max="1671" width="4.77734375" style="221" customWidth="1"/>
    <col min="1672" max="1672" width="6" style="221" customWidth="1"/>
    <col min="1673" max="1673" width="7" style="221" customWidth="1"/>
    <col min="1674" max="1674" width="11.44140625" style="221" customWidth="1"/>
    <col min="1675" max="1675" width="14.109375" style="221" customWidth="1"/>
    <col min="1676" max="1676" width="2.6640625" style="221" customWidth="1"/>
    <col min="1677" max="1677" width="7.88671875" style="221" customWidth="1"/>
    <col min="1678" max="1679" width="8.77734375" style="221" customWidth="1"/>
    <col min="1680" max="1681" width="10.77734375" style="221" customWidth="1"/>
    <col min="1682" max="1682" width="9.88671875" style="221" customWidth="1"/>
    <col min="1683" max="1683" width="7.109375" style="221" customWidth="1"/>
    <col min="1684" max="1684" width="5.88671875" style="221" customWidth="1"/>
    <col min="1685" max="1685" width="13.77734375" style="221" customWidth="1"/>
    <col min="1686" max="1686" width="3.21875" style="221" customWidth="1"/>
    <col min="1687" max="1687" width="2.6640625" style="221" customWidth="1"/>
    <col min="1688" max="1688" width="2.77734375" style="221" customWidth="1"/>
    <col min="1689" max="1689" width="9.5546875" style="221" customWidth="1"/>
    <col min="1690" max="1690" width="4.6640625" style="221" customWidth="1"/>
    <col min="1691" max="1691" width="6" style="221" customWidth="1"/>
    <col min="1692" max="1694" width="6.21875" style="221" customWidth="1"/>
    <col min="1695" max="1695" width="6.77734375" style="221" customWidth="1"/>
    <col min="1696" max="1696" width="4" style="221" customWidth="1"/>
    <col min="1697" max="1699" width="6.21875" style="221" customWidth="1"/>
    <col min="1700" max="1700" width="7" style="221" customWidth="1"/>
    <col min="1701" max="1701" width="6.21875" style="221" customWidth="1"/>
    <col min="1702" max="1702" width="7" style="221" customWidth="1"/>
    <col min="1703" max="1703" width="3.5546875" style="221" customWidth="1"/>
    <col min="1704" max="1704" width="6.21875" style="221" customWidth="1"/>
    <col min="1705" max="1705" width="13.77734375" style="221" customWidth="1"/>
    <col min="1706" max="1706" width="3.21875" style="221" customWidth="1"/>
    <col min="1707" max="1707" width="2.6640625" style="221" customWidth="1"/>
    <col min="1708" max="1708" width="2.77734375" style="221" customWidth="1"/>
    <col min="1709" max="1709" width="4.77734375" style="221" customWidth="1"/>
    <col min="1710" max="1710" width="4.6640625" style="221" customWidth="1"/>
    <col min="1711" max="1711" width="6" style="221" customWidth="1"/>
    <col min="1712" max="1712" width="9.5546875" style="221" customWidth="1"/>
    <col min="1713" max="1715" width="6.77734375" style="221" customWidth="1"/>
    <col min="1716" max="1716" width="4" style="221" customWidth="1"/>
    <col min="1717" max="1717" width="2.21875" style="221" customWidth="1"/>
    <col min="1718" max="1718" width="4" style="221" customWidth="1"/>
    <col min="1719" max="1719" width="3.6640625" style="221" customWidth="1"/>
    <col min="1720" max="1722" width="3.5546875" style="221" customWidth="1"/>
    <col min="1723" max="1723" width="6.109375" style="221" customWidth="1"/>
    <col min="1724" max="1724" width="14.33203125" style="221" customWidth="1"/>
    <col min="1725" max="1725" width="13.88671875" style="221" customWidth="1"/>
    <col min="1726" max="1726" width="3.21875" style="221" customWidth="1"/>
    <col min="1727" max="1727" width="2.6640625" style="221" customWidth="1"/>
    <col min="1728" max="1728" width="2.77734375" style="221" customWidth="1"/>
    <col min="1729" max="1729" width="4.77734375" style="221" customWidth="1"/>
    <col min="1730" max="1730" width="4.6640625" style="221" customWidth="1"/>
    <col min="1731" max="1731" width="6" style="221" customWidth="1"/>
    <col min="1732" max="1735" width="6.77734375" style="221" customWidth="1"/>
    <col min="1736" max="1736" width="4" style="221" customWidth="1"/>
    <col min="1737" max="1737" width="6.21875" style="221" customWidth="1"/>
    <col min="1738" max="1738" width="4" style="221" customWidth="1"/>
    <col min="1739" max="1739" width="3.6640625" style="221" customWidth="1"/>
    <col min="1740" max="1743" width="3.5546875" style="221" customWidth="1"/>
    <col min="1744" max="1744" width="6.21875" style="221" customWidth="1"/>
    <col min="1745" max="1745" width="13.88671875" style="221" customWidth="1"/>
    <col min="1746" max="1746" width="3.21875" style="221" customWidth="1"/>
    <col min="1747" max="1747" width="2.6640625" style="221" customWidth="1"/>
    <col min="1748" max="1748" width="2.77734375" style="221" customWidth="1"/>
    <col min="1749" max="1749" width="4.77734375" style="221" customWidth="1"/>
    <col min="1750" max="1750" width="4.6640625" style="221" customWidth="1"/>
    <col min="1751" max="1751" width="6" style="221" customWidth="1"/>
    <col min="1752" max="1755" width="6.77734375" style="221" customWidth="1"/>
    <col min="1756" max="1756" width="4" style="221" customWidth="1"/>
    <col min="1757" max="1757" width="2.21875" style="221" customWidth="1"/>
    <col min="1758" max="1758" width="4" style="221" customWidth="1"/>
    <col min="1759" max="1759" width="3.6640625" style="221" customWidth="1"/>
    <col min="1760" max="1764" width="3.5546875" style="221" customWidth="1"/>
    <col min="1765" max="1766" width="11.5546875" style="221" customWidth="1"/>
    <col min="1767" max="1767" width="9.21875" style="221" customWidth="1"/>
    <col min="1768" max="1768" width="9.109375" style="221" customWidth="1"/>
    <col min="1769" max="1770" width="9.21875" style="221" customWidth="1"/>
    <col min="1771" max="1771" width="9.109375" style="221" customWidth="1"/>
    <col min="1772" max="1772" width="2.88671875" style="221" customWidth="1"/>
    <col min="1773" max="1773" width="2.44140625" style="221" customWidth="1"/>
    <col min="1774" max="1775" width="9.109375" style="221" customWidth="1"/>
    <col min="1776" max="1776" width="9.109375" style="221"/>
    <col min="1777" max="1777" width="2.88671875" style="222" bestFit="1" customWidth="1"/>
    <col min="1778" max="1778" width="2.44140625" style="222" bestFit="1" customWidth="1"/>
    <col min="1779" max="1779" width="2.21875" style="222" bestFit="1" customWidth="1"/>
    <col min="1780" max="1781" width="3.77734375" style="222" bestFit="1" customWidth="1"/>
    <col min="1782" max="1782" width="5.88671875" style="222" bestFit="1" customWidth="1"/>
    <col min="1783" max="1783" width="3.88671875" style="222" bestFit="1" customWidth="1"/>
    <col min="1784" max="1792" width="9.109375" style="221"/>
    <col min="1793" max="1793" width="5.33203125" style="221" customWidth="1"/>
    <col min="1794" max="1794" width="9.44140625" style="221" customWidth="1"/>
    <col min="1795" max="1795" width="3.44140625" style="221" customWidth="1"/>
    <col min="1796" max="1796" width="2.77734375" style="221" customWidth="1"/>
    <col min="1797" max="1797" width="2.5546875" style="221" customWidth="1"/>
    <col min="1798" max="1799" width="4.77734375" style="221" customWidth="1"/>
    <col min="1800" max="1800" width="6" style="221" customWidth="1"/>
    <col min="1801" max="1801" width="7" style="221" customWidth="1"/>
    <col min="1802" max="1802" width="11.44140625" style="221" customWidth="1"/>
    <col min="1803" max="1803" width="14.109375" style="221" customWidth="1"/>
    <col min="1804" max="1804" width="2.6640625" style="221" customWidth="1"/>
    <col min="1805" max="1805" width="7.88671875" style="221" customWidth="1"/>
    <col min="1806" max="1807" width="8.77734375" style="221" customWidth="1"/>
    <col min="1808" max="1809" width="10.77734375" style="221" customWidth="1"/>
    <col min="1810" max="1810" width="9.88671875" style="221" customWidth="1"/>
    <col min="1811" max="1811" width="7.109375" style="221" customWidth="1"/>
    <col min="1812" max="1812" width="5.88671875" style="221" customWidth="1"/>
    <col min="1813" max="1813" width="13.77734375" style="221" customWidth="1"/>
    <col min="1814" max="1814" width="3.21875" style="221" customWidth="1"/>
    <col min="1815" max="1815" width="2.6640625" style="221" customWidth="1"/>
    <col min="1816" max="1816" width="2.77734375" style="221" customWidth="1"/>
    <col min="1817" max="1817" width="9.5546875" style="221" customWidth="1"/>
    <col min="1818" max="1818" width="4.6640625" style="221" customWidth="1"/>
    <col min="1819" max="1819" width="6" style="221" customWidth="1"/>
    <col min="1820" max="1822" width="6.21875" style="221" customWidth="1"/>
    <col min="1823" max="1823" width="6.77734375" style="221" customWidth="1"/>
    <col min="1824" max="1824" width="4" style="221" customWidth="1"/>
    <col min="1825" max="1827" width="6.21875" style="221" customWidth="1"/>
    <col min="1828" max="1828" width="7" style="221" customWidth="1"/>
    <col min="1829" max="1829" width="6.21875" style="221" customWidth="1"/>
    <col min="1830" max="1830" width="7" style="221" customWidth="1"/>
    <col min="1831" max="1831" width="3.5546875" style="221" customWidth="1"/>
    <col min="1832" max="1832" width="6.21875" style="221" customWidth="1"/>
    <col min="1833" max="1833" width="13.77734375" style="221" customWidth="1"/>
    <col min="1834" max="1834" width="3.21875" style="221" customWidth="1"/>
    <col min="1835" max="1835" width="2.6640625" style="221" customWidth="1"/>
    <col min="1836" max="1836" width="2.77734375" style="221" customWidth="1"/>
    <col min="1837" max="1837" width="4.77734375" style="221" customWidth="1"/>
    <col min="1838" max="1838" width="4.6640625" style="221" customWidth="1"/>
    <col min="1839" max="1839" width="6" style="221" customWidth="1"/>
    <col min="1840" max="1840" width="9.5546875" style="221" customWidth="1"/>
    <col min="1841" max="1843" width="6.77734375" style="221" customWidth="1"/>
    <col min="1844" max="1844" width="4" style="221" customWidth="1"/>
    <col min="1845" max="1845" width="2.21875" style="221" customWidth="1"/>
    <col min="1846" max="1846" width="4" style="221" customWidth="1"/>
    <col min="1847" max="1847" width="3.6640625" style="221" customWidth="1"/>
    <col min="1848" max="1850" width="3.5546875" style="221" customWidth="1"/>
    <col min="1851" max="1851" width="6.109375" style="221" customWidth="1"/>
    <col min="1852" max="1852" width="14.33203125" style="221" customWidth="1"/>
    <col min="1853" max="1853" width="13.88671875" style="221" customWidth="1"/>
    <col min="1854" max="1854" width="3.21875" style="221" customWidth="1"/>
    <col min="1855" max="1855" width="2.6640625" style="221" customWidth="1"/>
    <col min="1856" max="1856" width="2.77734375" style="221" customWidth="1"/>
    <col min="1857" max="1857" width="4.77734375" style="221" customWidth="1"/>
    <col min="1858" max="1858" width="4.6640625" style="221" customWidth="1"/>
    <col min="1859" max="1859" width="6" style="221" customWidth="1"/>
    <col min="1860" max="1863" width="6.77734375" style="221" customWidth="1"/>
    <col min="1864" max="1864" width="4" style="221" customWidth="1"/>
    <col min="1865" max="1865" width="6.21875" style="221" customWidth="1"/>
    <col min="1866" max="1866" width="4" style="221" customWidth="1"/>
    <col min="1867" max="1867" width="3.6640625" style="221" customWidth="1"/>
    <col min="1868" max="1871" width="3.5546875" style="221" customWidth="1"/>
    <col min="1872" max="1872" width="6.21875" style="221" customWidth="1"/>
    <col min="1873" max="1873" width="13.88671875" style="221" customWidth="1"/>
    <col min="1874" max="1874" width="3.21875" style="221" customWidth="1"/>
    <col min="1875" max="1875" width="2.6640625" style="221" customWidth="1"/>
    <col min="1876" max="1876" width="2.77734375" style="221" customWidth="1"/>
    <col min="1877" max="1877" width="4.77734375" style="221" customWidth="1"/>
    <col min="1878" max="1878" width="4.6640625" style="221" customWidth="1"/>
    <col min="1879" max="1879" width="6" style="221" customWidth="1"/>
    <col min="1880" max="1883" width="6.77734375" style="221" customWidth="1"/>
    <col min="1884" max="1884" width="4" style="221" customWidth="1"/>
    <col min="1885" max="1885" width="2.21875" style="221" customWidth="1"/>
    <col min="1886" max="1886" width="4" style="221" customWidth="1"/>
    <col min="1887" max="1887" width="3.6640625" style="221" customWidth="1"/>
    <col min="1888" max="1892" width="3.5546875" style="221" customWidth="1"/>
    <col min="1893" max="1894" width="11.5546875" style="221" customWidth="1"/>
    <col min="1895" max="1895" width="9.21875" style="221" customWidth="1"/>
    <col min="1896" max="1896" width="9.109375" style="221" customWidth="1"/>
    <col min="1897" max="1898" width="9.21875" style="221" customWidth="1"/>
    <col min="1899" max="1899" width="9.109375" style="221" customWidth="1"/>
    <col min="1900" max="1900" width="2.88671875" style="221" customWidth="1"/>
    <col min="1901" max="1901" width="2.44140625" style="221" customWidth="1"/>
    <col min="1902" max="1903" width="9.109375" style="221" customWidth="1"/>
    <col min="1904" max="1904" width="9.109375" style="221"/>
    <col min="1905" max="1905" width="2.88671875" style="222" bestFit="1" customWidth="1"/>
    <col min="1906" max="1906" width="2.44140625" style="222" bestFit="1" customWidth="1"/>
    <col min="1907" max="1907" width="2.21875" style="222" bestFit="1" customWidth="1"/>
    <col min="1908" max="1909" width="3.77734375" style="222" bestFit="1" customWidth="1"/>
    <col min="1910" max="1910" width="5.88671875" style="222" bestFit="1" customWidth="1"/>
    <col min="1911" max="1911" width="3.88671875" style="222" bestFit="1" customWidth="1"/>
    <col min="1912" max="1920" width="9.109375" style="221"/>
    <col min="1921" max="1921" width="5.33203125" style="221" customWidth="1"/>
    <col min="1922" max="1922" width="9.44140625" style="221" customWidth="1"/>
    <col min="1923" max="1923" width="3.44140625" style="221" customWidth="1"/>
    <col min="1924" max="1924" width="2.77734375" style="221" customWidth="1"/>
    <col min="1925" max="1925" width="2.5546875" style="221" customWidth="1"/>
    <col min="1926" max="1927" width="4.77734375" style="221" customWidth="1"/>
    <col min="1928" max="1928" width="6" style="221" customWidth="1"/>
    <col min="1929" max="1929" width="7" style="221" customWidth="1"/>
    <col min="1930" max="1930" width="11.44140625" style="221" customWidth="1"/>
    <col min="1931" max="1931" width="14.109375" style="221" customWidth="1"/>
    <col min="1932" max="1932" width="2.6640625" style="221" customWidth="1"/>
    <col min="1933" max="1933" width="7.88671875" style="221" customWidth="1"/>
    <col min="1934" max="1935" width="8.77734375" style="221" customWidth="1"/>
    <col min="1936" max="1937" width="10.77734375" style="221" customWidth="1"/>
    <col min="1938" max="1938" width="9.88671875" style="221" customWidth="1"/>
    <col min="1939" max="1939" width="7.109375" style="221" customWidth="1"/>
    <col min="1940" max="1940" width="5.88671875" style="221" customWidth="1"/>
    <col min="1941" max="1941" width="13.77734375" style="221" customWidth="1"/>
    <col min="1942" max="1942" width="3.21875" style="221" customWidth="1"/>
    <col min="1943" max="1943" width="2.6640625" style="221" customWidth="1"/>
    <col min="1944" max="1944" width="2.77734375" style="221" customWidth="1"/>
    <col min="1945" max="1945" width="9.5546875" style="221" customWidth="1"/>
    <col min="1946" max="1946" width="4.6640625" style="221" customWidth="1"/>
    <col min="1947" max="1947" width="6" style="221" customWidth="1"/>
    <col min="1948" max="1950" width="6.21875" style="221" customWidth="1"/>
    <col min="1951" max="1951" width="6.77734375" style="221" customWidth="1"/>
    <col min="1952" max="1952" width="4" style="221" customWidth="1"/>
    <col min="1953" max="1955" width="6.21875" style="221" customWidth="1"/>
    <col min="1956" max="1956" width="7" style="221" customWidth="1"/>
    <col min="1957" max="1957" width="6.21875" style="221" customWidth="1"/>
    <col min="1958" max="1958" width="7" style="221" customWidth="1"/>
    <col min="1959" max="1959" width="3.5546875" style="221" customWidth="1"/>
    <col min="1960" max="1960" width="6.21875" style="221" customWidth="1"/>
    <col min="1961" max="1961" width="13.77734375" style="221" customWidth="1"/>
    <col min="1962" max="1962" width="3.21875" style="221" customWidth="1"/>
    <col min="1963" max="1963" width="2.6640625" style="221" customWidth="1"/>
    <col min="1964" max="1964" width="2.77734375" style="221" customWidth="1"/>
    <col min="1965" max="1965" width="4.77734375" style="221" customWidth="1"/>
    <col min="1966" max="1966" width="4.6640625" style="221" customWidth="1"/>
    <col min="1967" max="1967" width="6" style="221" customWidth="1"/>
    <col min="1968" max="1968" width="9.5546875" style="221" customWidth="1"/>
    <col min="1969" max="1971" width="6.77734375" style="221" customWidth="1"/>
    <col min="1972" max="1972" width="4" style="221" customWidth="1"/>
    <col min="1973" max="1973" width="2.21875" style="221" customWidth="1"/>
    <col min="1974" max="1974" width="4" style="221" customWidth="1"/>
    <col min="1975" max="1975" width="3.6640625" style="221" customWidth="1"/>
    <col min="1976" max="1978" width="3.5546875" style="221" customWidth="1"/>
    <col min="1979" max="1979" width="6.109375" style="221" customWidth="1"/>
    <col min="1980" max="1980" width="14.33203125" style="221" customWidth="1"/>
    <col min="1981" max="1981" width="13.88671875" style="221" customWidth="1"/>
    <col min="1982" max="1982" width="3.21875" style="221" customWidth="1"/>
    <col min="1983" max="1983" width="2.6640625" style="221" customWidth="1"/>
    <col min="1984" max="1984" width="2.77734375" style="221" customWidth="1"/>
    <col min="1985" max="1985" width="4.77734375" style="221" customWidth="1"/>
    <col min="1986" max="1986" width="4.6640625" style="221" customWidth="1"/>
    <col min="1987" max="1987" width="6" style="221" customWidth="1"/>
    <col min="1988" max="1991" width="6.77734375" style="221" customWidth="1"/>
    <col min="1992" max="1992" width="4" style="221" customWidth="1"/>
    <col min="1993" max="1993" width="6.21875" style="221" customWidth="1"/>
    <col min="1994" max="1994" width="4" style="221" customWidth="1"/>
    <col min="1995" max="1995" width="3.6640625" style="221" customWidth="1"/>
    <col min="1996" max="1999" width="3.5546875" style="221" customWidth="1"/>
    <col min="2000" max="2000" width="6.21875" style="221" customWidth="1"/>
    <col min="2001" max="2001" width="13.88671875" style="221" customWidth="1"/>
    <col min="2002" max="2002" width="3.21875" style="221" customWidth="1"/>
    <col min="2003" max="2003" width="2.6640625" style="221" customWidth="1"/>
    <col min="2004" max="2004" width="2.77734375" style="221" customWidth="1"/>
    <col min="2005" max="2005" width="4.77734375" style="221" customWidth="1"/>
    <col min="2006" max="2006" width="4.6640625" style="221" customWidth="1"/>
    <col min="2007" max="2007" width="6" style="221" customWidth="1"/>
    <col min="2008" max="2011" width="6.77734375" style="221" customWidth="1"/>
    <col min="2012" max="2012" width="4" style="221" customWidth="1"/>
    <col min="2013" max="2013" width="2.21875" style="221" customWidth="1"/>
    <col min="2014" max="2014" width="4" style="221" customWidth="1"/>
    <col min="2015" max="2015" width="3.6640625" style="221" customWidth="1"/>
    <col min="2016" max="2020" width="3.5546875" style="221" customWidth="1"/>
    <col min="2021" max="2022" width="11.5546875" style="221" customWidth="1"/>
    <col min="2023" max="2023" width="9.21875" style="221" customWidth="1"/>
    <col min="2024" max="2024" width="9.109375" style="221" customWidth="1"/>
    <col min="2025" max="2026" width="9.21875" style="221" customWidth="1"/>
    <col min="2027" max="2027" width="9.109375" style="221" customWidth="1"/>
    <col min="2028" max="2028" width="2.88671875" style="221" customWidth="1"/>
    <col min="2029" max="2029" width="2.44140625" style="221" customWidth="1"/>
    <col min="2030" max="2031" width="9.109375" style="221" customWidth="1"/>
    <col min="2032" max="2032" width="9.109375" style="221"/>
    <col min="2033" max="2033" width="2.88671875" style="222" bestFit="1" customWidth="1"/>
    <col min="2034" max="2034" width="2.44140625" style="222" bestFit="1" customWidth="1"/>
    <col min="2035" max="2035" width="2.21875" style="222" bestFit="1" customWidth="1"/>
    <col min="2036" max="2037" width="3.77734375" style="222" bestFit="1" customWidth="1"/>
    <col min="2038" max="2038" width="5.88671875" style="222" bestFit="1" customWidth="1"/>
    <col min="2039" max="2039" width="3.88671875" style="222" bestFit="1" customWidth="1"/>
    <col min="2040" max="2048" width="9.109375" style="221"/>
    <col min="2049" max="2049" width="5.33203125" style="221" customWidth="1"/>
    <col min="2050" max="2050" width="9.44140625" style="221" customWidth="1"/>
    <col min="2051" max="2051" width="3.44140625" style="221" customWidth="1"/>
    <col min="2052" max="2052" width="2.77734375" style="221" customWidth="1"/>
    <col min="2053" max="2053" width="2.5546875" style="221" customWidth="1"/>
    <col min="2054" max="2055" width="4.77734375" style="221" customWidth="1"/>
    <col min="2056" max="2056" width="6" style="221" customWidth="1"/>
    <col min="2057" max="2057" width="7" style="221" customWidth="1"/>
    <col min="2058" max="2058" width="11.44140625" style="221" customWidth="1"/>
    <col min="2059" max="2059" width="14.109375" style="221" customWidth="1"/>
    <col min="2060" max="2060" width="2.6640625" style="221" customWidth="1"/>
    <col min="2061" max="2061" width="7.88671875" style="221" customWidth="1"/>
    <col min="2062" max="2063" width="8.77734375" style="221" customWidth="1"/>
    <col min="2064" max="2065" width="10.77734375" style="221" customWidth="1"/>
    <col min="2066" max="2066" width="9.88671875" style="221" customWidth="1"/>
    <col min="2067" max="2067" width="7.109375" style="221" customWidth="1"/>
    <col min="2068" max="2068" width="5.88671875" style="221" customWidth="1"/>
    <col min="2069" max="2069" width="13.77734375" style="221" customWidth="1"/>
    <col min="2070" max="2070" width="3.21875" style="221" customWidth="1"/>
    <col min="2071" max="2071" width="2.6640625" style="221" customWidth="1"/>
    <col min="2072" max="2072" width="2.77734375" style="221" customWidth="1"/>
    <col min="2073" max="2073" width="9.5546875" style="221" customWidth="1"/>
    <col min="2074" max="2074" width="4.6640625" style="221" customWidth="1"/>
    <col min="2075" max="2075" width="6" style="221" customWidth="1"/>
    <col min="2076" max="2078" width="6.21875" style="221" customWidth="1"/>
    <col min="2079" max="2079" width="6.77734375" style="221" customWidth="1"/>
    <col min="2080" max="2080" width="4" style="221" customWidth="1"/>
    <col min="2081" max="2083" width="6.21875" style="221" customWidth="1"/>
    <col min="2084" max="2084" width="7" style="221" customWidth="1"/>
    <col min="2085" max="2085" width="6.21875" style="221" customWidth="1"/>
    <col min="2086" max="2086" width="7" style="221" customWidth="1"/>
    <col min="2087" max="2087" width="3.5546875" style="221" customWidth="1"/>
    <col min="2088" max="2088" width="6.21875" style="221" customWidth="1"/>
    <col min="2089" max="2089" width="13.77734375" style="221" customWidth="1"/>
    <col min="2090" max="2090" width="3.21875" style="221" customWidth="1"/>
    <col min="2091" max="2091" width="2.6640625" style="221" customWidth="1"/>
    <col min="2092" max="2092" width="2.77734375" style="221" customWidth="1"/>
    <col min="2093" max="2093" width="4.77734375" style="221" customWidth="1"/>
    <col min="2094" max="2094" width="4.6640625" style="221" customWidth="1"/>
    <col min="2095" max="2095" width="6" style="221" customWidth="1"/>
    <col min="2096" max="2096" width="9.5546875" style="221" customWidth="1"/>
    <col min="2097" max="2099" width="6.77734375" style="221" customWidth="1"/>
    <col min="2100" max="2100" width="4" style="221" customWidth="1"/>
    <col min="2101" max="2101" width="2.21875" style="221" customWidth="1"/>
    <col min="2102" max="2102" width="4" style="221" customWidth="1"/>
    <col min="2103" max="2103" width="3.6640625" style="221" customWidth="1"/>
    <col min="2104" max="2106" width="3.5546875" style="221" customWidth="1"/>
    <col min="2107" max="2107" width="6.109375" style="221" customWidth="1"/>
    <col min="2108" max="2108" width="14.33203125" style="221" customWidth="1"/>
    <col min="2109" max="2109" width="13.88671875" style="221" customWidth="1"/>
    <col min="2110" max="2110" width="3.21875" style="221" customWidth="1"/>
    <col min="2111" max="2111" width="2.6640625" style="221" customWidth="1"/>
    <col min="2112" max="2112" width="2.77734375" style="221" customWidth="1"/>
    <col min="2113" max="2113" width="4.77734375" style="221" customWidth="1"/>
    <col min="2114" max="2114" width="4.6640625" style="221" customWidth="1"/>
    <col min="2115" max="2115" width="6" style="221" customWidth="1"/>
    <col min="2116" max="2119" width="6.77734375" style="221" customWidth="1"/>
    <col min="2120" max="2120" width="4" style="221" customWidth="1"/>
    <col min="2121" max="2121" width="6.21875" style="221" customWidth="1"/>
    <col min="2122" max="2122" width="4" style="221" customWidth="1"/>
    <col min="2123" max="2123" width="3.6640625" style="221" customWidth="1"/>
    <col min="2124" max="2127" width="3.5546875" style="221" customWidth="1"/>
    <col min="2128" max="2128" width="6.21875" style="221" customWidth="1"/>
    <col min="2129" max="2129" width="13.88671875" style="221" customWidth="1"/>
    <col min="2130" max="2130" width="3.21875" style="221" customWidth="1"/>
    <col min="2131" max="2131" width="2.6640625" style="221" customWidth="1"/>
    <col min="2132" max="2132" width="2.77734375" style="221" customWidth="1"/>
    <col min="2133" max="2133" width="4.77734375" style="221" customWidth="1"/>
    <col min="2134" max="2134" width="4.6640625" style="221" customWidth="1"/>
    <col min="2135" max="2135" width="6" style="221" customWidth="1"/>
    <col min="2136" max="2139" width="6.77734375" style="221" customWidth="1"/>
    <col min="2140" max="2140" width="4" style="221" customWidth="1"/>
    <col min="2141" max="2141" width="2.21875" style="221" customWidth="1"/>
    <col min="2142" max="2142" width="4" style="221" customWidth="1"/>
    <col min="2143" max="2143" width="3.6640625" style="221" customWidth="1"/>
    <col min="2144" max="2148" width="3.5546875" style="221" customWidth="1"/>
    <col min="2149" max="2150" width="11.5546875" style="221" customWidth="1"/>
    <col min="2151" max="2151" width="9.21875" style="221" customWidth="1"/>
    <col min="2152" max="2152" width="9.109375" style="221" customWidth="1"/>
    <col min="2153" max="2154" width="9.21875" style="221" customWidth="1"/>
    <col min="2155" max="2155" width="9.109375" style="221" customWidth="1"/>
    <col min="2156" max="2156" width="2.88671875" style="221" customWidth="1"/>
    <col min="2157" max="2157" width="2.44140625" style="221" customWidth="1"/>
    <col min="2158" max="2159" width="9.109375" style="221" customWidth="1"/>
    <col min="2160" max="2160" width="9.109375" style="221"/>
    <col min="2161" max="2161" width="2.88671875" style="222" bestFit="1" customWidth="1"/>
    <col min="2162" max="2162" width="2.44140625" style="222" bestFit="1" customWidth="1"/>
    <col min="2163" max="2163" width="2.21875" style="222" bestFit="1" customWidth="1"/>
    <col min="2164" max="2165" width="3.77734375" style="222" bestFit="1" customWidth="1"/>
    <col min="2166" max="2166" width="5.88671875" style="222" bestFit="1" customWidth="1"/>
    <col min="2167" max="2167" width="3.88671875" style="222" bestFit="1" customWidth="1"/>
    <col min="2168" max="2176" width="9.109375" style="221"/>
    <col min="2177" max="2177" width="5.33203125" style="221" customWidth="1"/>
    <col min="2178" max="2178" width="9.44140625" style="221" customWidth="1"/>
    <col min="2179" max="2179" width="3.44140625" style="221" customWidth="1"/>
    <col min="2180" max="2180" width="2.77734375" style="221" customWidth="1"/>
    <col min="2181" max="2181" width="2.5546875" style="221" customWidth="1"/>
    <col min="2182" max="2183" width="4.77734375" style="221" customWidth="1"/>
    <col min="2184" max="2184" width="6" style="221" customWidth="1"/>
    <col min="2185" max="2185" width="7" style="221" customWidth="1"/>
    <col min="2186" max="2186" width="11.44140625" style="221" customWidth="1"/>
    <col min="2187" max="2187" width="14.109375" style="221" customWidth="1"/>
    <col min="2188" max="2188" width="2.6640625" style="221" customWidth="1"/>
    <col min="2189" max="2189" width="7.88671875" style="221" customWidth="1"/>
    <col min="2190" max="2191" width="8.77734375" style="221" customWidth="1"/>
    <col min="2192" max="2193" width="10.77734375" style="221" customWidth="1"/>
    <col min="2194" max="2194" width="9.88671875" style="221" customWidth="1"/>
    <col min="2195" max="2195" width="7.109375" style="221" customWidth="1"/>
    <col min="2196" max="2196" width="5.88671875" style="221" customWidth="1"/>
    <col min="2197" max="2197" width="13.77734375" style="221" customWidth="1"/>
    <col min="2198" max="2198" width="3.21875" style="221" customWidth="1"/>
    <col min="2199" max="2199" width="2.6640625" style="221" customWidth="1"/>
    <col min="2200" max="2200" width="2.77734375" style="221" customWidth="1"/>
    <col min="2201" max="2201" width="9.5546875" style="221" customWidth="1"/>
    <col min="2202" max="2202" width="4.6640625" style="221" customWidth="1"/>
    <col min="2203" max="2203" width="6" style="221" customWidth="1"/>
    <col min="2204" max="2206" width="6.21875" style="221" customWidth="1"/>
    <col min="2207" max="2207" width="6.77734375" style="221" customWidth="1"/>
    <col min="2208" max="2208" width="4" style="221" customWidth="1"/>
    <col min="2209" max="2211" width="6.21875" style="221" customWidth="1"/>
    <col min="2212" max="2212" width="7" style="221" customWidth="1"/>
    <col min="2213" max="2213" width="6.21875" style="221" customWidth="1"/>
    <col min="2214" max="2214" width="7" style="221" customWidth="1"/>
    <col min="2215" max="2215" width="3.5546875" style="221" customWidth="1"/>
    <col min="2216" max="2216" width="6.21875" style="221" customWidth="1"/>
    <col min="2217" max="2217" width="13.77734375" style="221" customWidth="1"/>
    <col min="2218" max="2218" width="3.21875" style="221" customWidth="1"/>
    <col min="2219" max="2219" width="2.6640625" style="221" customWidth="1"/>
    <col min="2220" max="2220" width="2.77734375" style="221" customWidth="1"/>
    <col min="2221" max="2221" width="4.77734375" style="221" customWidth="1"/>
    <col min="2222" max="2222" width="4.6640625" style="221" customWidth="1"/>
    <col min="2223" max="2223" width="6" style="221" customWidth="1"/>
    <col min="2224" max="2224" width="9.5546875" style="221" customWidth="1"/>
    <col min="2225" max="2227" width="6.77734375" style="221" customWidth="1"/>
    <col min="2228" max="2228" width="4" style="221" customWidth="1"/>
    <col min="2229" max="2229" width="2.21875" style="221" customWidth="1"/>
    <col min="2230" max="2230" width="4" style="221" customWidth="1"/>
    <col min="2231" max="2231" width="3.6640625" style="221" customWidth="1"/>
    <col min="2232" max="2234" width="3.5546875" style="221" customWidth="1"/>
    <col min="2235" max="2235" width="6.109375" style="221" customWidth="1"/>
    <col min="2236" max="2236" width="14.33203125" style="221" customWidth="1"/>
    <col min="2237" max="2237" width="13.88671875" style="221" customWidth="1"/>
    <col min="2238" max="2238" width="3.21875" style="221" customWidth="1"/>
    <col min="2239" max="2239" width="2.6640625" style="221" customWidth="1"/>
    <col min="2240" max="2240" width="2.77734375" style="221" customWidth="1"/>
    <col min="2241" max="2241" width="4.77734375" style="221" customWidth="1"/>
    <col min="2242" max="2242" width="4.6640625" style="221" customWidth="1"/>
    <col min="2243" max="2243" width="6" style="221" customWidth="1"/>
    <col min="2244" max="2247" width="6.77734375" style="221" customWidth="1"/>
    <col min="2248" max="2248" width="4" style="221" customWidth="1"/>
    <col min="2249" max="2249" width="6.21875" style="221" customWidth="1"/>
    <col min="2250" max="2250" width="4" style="221" customWidth="1"/>
    <col min="2251" max="2251" width="3.6640625" style="221" customWidth="1"/>
    <col min="2252" max="2255" width="3.5546875" style="221" customWidth="1"/>
    <col min="2256" max="2256" width="6.21875" style="221" customWidth="1"/>
    <col min="2257" max="2257" width="13.88671875" style="221" customWidth="1"/>
    <col min="2258" max="2258" width="3.21875" style="221" customWidth="1"/>
    <col min="2259" max="2259" width="2.6640625" style="221" customWidth="1"/>
    <col min="2260" max="2260" width="2.77734375" style="221" customWidth="1"/>
    <col min="2261" max="2261" width="4.77734375" style="221" customWidth="1"/>
    <col min="2262" max="2262" width="4.6640625" style="221" customWidth="1"/>
    <col min="2263" max="2263" width="6" style="221" customWidth="1"/>
    <col min="2264" max="2267" width="6.77734375" style="221" customWidth="1"/>
    <col min="2268" max="2268" width="4" style="221" customWidth="1"/>
    <col min="2269" max="2269" width="2.21875" style="221" customWidth="1"/>
    <col min="2270" max="2270" width="4" style="221" customWidth="1"/>
    <col min="2271" max="2271" width="3.6640625" style="221" customWidth="1"/>
    <col min="2272" max="2276" width="3.5546875" style="221" customWidth="1"/>
    <col min="2277" max="2278" width="11.5546875" style="221" customWidth="1"/>
    <col min="2279" max="2279" width="9.21875" style="221" customWidth="1"/>
    <col min="2280" max="2280" width="9.109375" style="221" customWidth="1"/>
    <col min="2281" max="2282" width="9.21875" style="221" customWidth="1"/>
    <col min="2283" max="2283" width="9.109375" style="221" customWidth="1"/>
    <col min="2284" max="2284" width="2.88671875" style="221" customWidth="1"/>
    <col min="2285" max="2285" width="2.44140625" style="221" customWidth="1"/>
    <col min="2286" max="2287" width="9.109375" style="221" customWidth="1"/>
    <col min="2288" max="2288" width="9.109375" style="221"/>
    <col min="2289" max="2289" width="2.88671875" style="222" bestFit="1" customWidth="1"/>
    <col min="2290" max="2290" width="2.44140625" style="222" bestFit="1" customWidth="1"/>
    <col min="2291" max="2291" width="2.21875" style="222" bestFit="1" customWidth="1"/>
    <col min="2292" max="2293" width="3.77734375" style="222" bestFit="1" customWidth="1"/>
    <col min="2294" max="2294" width="5.88671875" style="222" bestFit="1" customWidth="1"/>
    <col min="2295" max="2295" width="3.88671875" style="222" bestFit="1" customWidth="1"/>
    <col min="2296" max="2304" width="9.109375" style="221"/>
    <col min="2305" max="2305" width="5.33203125" style="221" customWidth="1"/>
    <col min="2306" max="2306" width="9.44140625" style="221" customWidth="1"/>
    <col min="2307" max="2307" width="3.44140625" style="221" customWidth="1"/>
    <col min="2308" max="2308" width="2.77734375" style="221" customWidth="1"/>
    <col min="2309" max="2309" width="2.5546875" style="221" customWidth="1"/>
    <col min="2310" max="2311" width="4.77734375" style="221" customWidth="1"/>
    <col min="2312" max="2312" width="6" style="221" customWidth="1"/>
    <col min="2313" max="2313" width="7" style="221" customWidth="1"/>
    <col min="2314" max="2314" width="11.44140625" style="221" customWidth="1"/>
    <col min="2315" max="2315" width="14.109375" style="221" customWidth="1"/>
    <col min="2316" max="2316" width="2.6640625" style="221" customWidth="1"/>
    <col min="2317" max="2317" width="7.88671875" style="221" customWidth="1"/>
    <col min="2318" max="2319" width="8.77734375" style="221" customWidth="1"/>
    <col min="2320" max="2321" width="10.77734375" style="221" customWidth="1"/>
    <col min="2322" max="2322" width="9.88671875" style="221" customWidth="1"/>
    <col min="2323" max="2323" width="7.109375" style="221" customWidth="1"/>
    <col min="2324" max="2324" width="5.88671875" style="221" customWidth="1"/>
    <col min="2325" max="2325" width="13.77734375" style="221" customWidth="1"/>
    <col min="2326" max="2326" width="3.21875" style="221" customWidth="1"/>
    <col min="2327" max="2327" width="2.6640625" style="221" customWidth="1"/>
    <col min="2328" max="2328" width="2.77734375" style="221" customWidth="1"/>
    <col min="2329" max="2329" width="9.5546875" style="221" customWidth="1"/>
    <col min="2330" max="2330" width="4.6640625" style="221" customWidth="1"/>
    <col min="2331" max="2331" width="6" style="221" customWidth="1"/>
    <col min="2332" max="2334" width="6.21875" style="221" customWidth="1"/>
    <col min="2335" max="2335" width="6.77734375" style="221" customWidth="1"/>
    <col min="2336" max="2336" width="4" style="221" customWidth="1"/>
    <col min="2337" max="2339" width="6.21875" style="221" customWidth="1"/>
    <col min="2340" max="2340" width="7" style="221" customWidth="1"/>
    <col min="2341" max="2341" width="6.21875" style="221" customWidth="1"/>
    <col min="2342" max="2342" width="7" style="221" customWidth="1"/>
    <col min="2343" max="2343" width="3.5546875" style="221" customWidth="1"/>
    <col min="2344" max="2344" width="6.21875" style="221" customWidth="1"/>
    <col min="2345" max="2345" width="13.77734375" style="221" customWidth="1"/>
    <col min="2346" max="2346" width="3.21875" style="221" customWidth="1"/>
    <col min="2347" max="2347" width="2.6640625" style="221" customWidth="1"/>
    <col min="2348" max="2348" width="2.77734375" style="221" customWidth="1"/>
    <col min="2349" max="2349" width="4.77734375" style="221" customWidth="1"/>
    <col min="2350" max="2350" width="4.6640625" style="221" customWidth="1"/>
    <col min="2351" max="2351" width="6" style="221" customWidth="1"/>
    <col min="2352" max="2352" width="9.5546875" style="221" customWidth="1"/>
    <col min="2353" max="2355" width="6.77734375" style="221" customWidth="1"/>
    <col min="2356" max="2356" width="4" style="221" customWidth="1"/>
    <col min="2357" max="2357" width="2.21875" style="221" customWidth="1"/>
    <col min="2358" max="2358" width="4" style="221" customWidth="1"/>
    <col min="2359" max="2359" width="3.6640625" style="221" customWidth="1"/>
    <col min="2360" max="2362" width="3.5546875" style="221" customWidth="1"/>
    <col min="2363" max="2363" width="6.109375" style="221" customWidth="1"/>
    <col min="2364" max="2364" width="14.33203125" style="221" customWidth="1"/>
    <col min="2365" max="2365" width="13.88671875" style="221" customWidth="1"/>
    <col min="2366" max="2366" width="3.21875" style="221" customWidth="1"/>
    <col min="2367" max="2367" width="2.6640625" style="221" customWidth="1"/>
    <col min="2368" max="2368" width="2.77734375" style="221" customWidth="1"/>
    <col min="2369" max="2369" width="4.77734375" style="221" customWidth="1"/>
    <col min="2370" max="2370" width="4.6640625" style="221" customWidth="1"/>
    <col min="2371" max="2371" width="6" style="221" customWidth="1"/>
    <col min="2372" max="2375" width="6.77734375" style="221" customWidth="1"/>
    <col min="2376" max="2376" width="4" style="221" customWidth="1"/>
    <col min="2377" max="2377" width="6.21875" style="221" customWidth="1"/>
    <col min="2378" max="2378" width="4" style="221" customWidth="1"/>
    <col min="2379" max="2379" width="3.6640625" style="221" customWidth="1"/>
    <col min="2380" max="2383" width="3.5546875" style="221" customWidth="1"/>
    <col min="2384" max="2384" width="6.21875" style="221" customWidth="1"/>
    <col min="2385" max="2385" width="13.88671875" style="221" customWidth="1"/>
    <col min="2386" max="2386" width="3.21875" style="221" customWidth="1"/>
    <col min="2387" max="2387" width="2.6640625" style="221" customWidth="1"/>
    <col min="2388" max="2388" width="2.77734375" style="221" customWidth="1"/>
    <col min="2389" max="2389" width="4.77734375" style="221" customWidth="1"/>
    <col min="2390" max="2390" width="4.6640625" style="221" customWidth="1"/>
    <col min="2391" max="2391" width="6" style="221" customWidth="1"/>
    <col min="2392" max="2395" width="6.77734375" style="221" customWidth="1"/>
    <col min="2396" max="2396" width="4" style="221" customWidth="1"/>
    <col min="2397" max="2397" width="2.21875" style="221" customWidth="1"/>
    <col min="2398" max="2398" width="4" style="221" customWidth="1"/>
    <col min="2399" max="2399" width="3.6640625" style="221" customWidth="1"/>
    <col min="2400" max="2404" width="3.5546875" style="221" customWidth="1"/>
    <col min="2405" max="2406" width="11.5546875" style="221" customWidth="1"/>
    <col min="2407" max="2407" width="9.21875" style="221" customWidth="1"/>
    <col min="2408" max="2408" width="9.109375" style="221" customWidth="1"/>
    <col min="2409" max="2410" width="9.21875" style="221" customWidth="1"/>
    <col min="2411" max="2411" width="9.109375" style="221" customWidth="1"/>
    <col min="2412" max="2412" width="2.88671875" style="221" customWidth="1"/>
    <col min="2413" max="2413" width="2.44140625" style="221" customWidth="1"/>
    <col min="2414" max="2415" width="9.109375" style="221" customWidth="1"/>
    <col min="2416" max="2416" width="9.109375" style="221"/>
    <col min="2417" max="2417" width="2.88671875" style="222" bestFit="1" customWidth="1"/>
    <col min="2418" max="2418" width="2.44140625" style="222" bestFit="1" customWidth="1"/>
    <col min="2419" max="2419" width="2.21875" style="222" bestFit="1" customWidth="1"/>
    <col min="2420" max="2421" width="3.77734375" style="222" bestFit="1" customWidth="1"/>
    <col min="2422" max="2422" width="5.88671875" style="222" bestFit="1" customWidth="1"/>
    <col min="2423" max="2423" width="3.88671875" style="222" bestFit="1" customWidth="1"/>
    <col min="2424" max="2432" width="9.109375" style="221"/>
    <col min="2433" max="2433" width="5.33203125" style="221" customWidth="1"/>
    <col min="2434" max="2434" width="9.44140625" style="221" customWidth="1"/>
    <col min="2435" max="2435" width="3.44140625" style="221" customWidth="1"/>
    <col min="2436" max="2436" width="2.77734375" style="221" customWidth="1"/>
    <col min="2437" max="2437" width="2.5546875" style="221" customWidth="1"/>
    <col min="2438" max="2439" width="4.77734375" style="221" customWidth="1"/>
    <col min="2440" max="2440" width="6" style="221" customWidth="1"/>
    <col min="2441" max="2441" width="7" style="221" customWidth="1"/>
    <col min="2442" max="2442" width="11.44140625" style="221" customWidth="1"/>
    <col min="2443" max="2443" width="14.109375" style="221" customWidth="1"/>
    <col min="2444" max="2444" width="2.6640625" style="221" customWidth="1"/>
    <col min="2445" max="2445" width="7.88671875" style="221" customWidth="1"/>
    <col min="2446" max="2447" width="8.77734375" style="221" customWidth="1"/>
    <col min="2448" max="2449" width="10.77734375" style="221" customWidth="1"/>
    <col min="2450" max="2450" width="9.88671875" style="221" customWidth="1"/>
    <col min="2451" max="2451" width="7.109375" style="221" customWidth="1"/>
    <col min="2452" max="2452" width="5.88671875" style="221" customWidth="1"/>
    <col min="2453" max="2453" width="13.77734375" style="221" customWidth="1"/>
    <col min="2454" max="2454" width="3.21875" style="221" customWidth="1"/>
    <col min="2455" max="2455" width="2.6640625" style="221" customWidth="1"/>
    <col min="2456" max="2456" width="2.77734375" style="221" customWidth="1"/>
    <col min="2457" max="2457" width="9.5546875" style="221" customWidth="1"/>
    <col min="2458" max="2458" width="4.6640625" style="221" customWidth="1"/>
    <col min="2459" max="2459" width="6" style="221" customWidth="1"/>
    <col min="2460" max="2462" width="6.21875" style="221" customWidth="1"/>
    <col min="2463" max="2463" width="6.77734375" style="221" customWidth="1"/>
    <col min="2464" max="2464" width="4" style="221" customWidth="1"/>
    <col min="2465" max="2467" width="6.21875" style="221" customWidth="1"/>
    <col min="2468" max="2468" width="7" style="221" customWidth="1"/>
    <col min="2469" max="2469" width="6.21875" style="221" customWidth="1"/>
    <col min="2470" max="2470" width="7" style="221" customWidth="1"/>
    <col min="2471" max="2471" width="3.5546875" style="221" customWidth="1"/>
    <col min="2472" max="2472" width="6.21875" style="221" customWidth="1"/>
    <col min="2473" max="2473" width="13.77734375" style="221" customWidth="1"/>
    <col min="2474" max="2474" width="3.21875" style="221" customWidth="1"/>
    <col min="2475" max="2475" width="2.6640625" style="221" customWidth="1"/>
    <col min="2476" max="2476" width="2.77734375" style="221" customWidth="1"/>
    <col min="2477" max="2477" width="4.77734375" style="221" customWidth="1"/>
    <col min="2478" max="2478" width="4.6640625" style="221" customWidth="1"/>
    <col min="2479" max="2479" width="6" style="221" customWidth="1"/>
    <col min="2480" max="2480" width="9.5546875" style="221" customWidth="1"/>
    <col min="2481" max="2483" width="6.77734375" style="221" customWidth="1"/>
    <col min="2484" max="2484" width="4" style="221" customWidth="1"/>
    <col min="2485" max="2485" width="2.21875" style="221" customWidth="1"/>
    <col min="2486" max="2486" width="4" style="221" customWidth="1"/>
    <col min="2487" max="2487" width="3.6640625" style="221" customWidth="1"/>
    <col min="2488" max="2490" width="3.5546875" style="221" customWidth="1"/>
    <col min="2491" max="2491" width="6.109375" style="221" customWidth="1"/>
    <col min="2492" max="2492" width="14.33203125" style="221" customWidth="1"/>
    <col min="2493" max="2493" width="13.88671875" style="221" customWidth="1"/>
    <col min="2494" max="2494" width="3.21875" style="221" customWidth="1"/>
    <col min="2495" max="2495" width="2.6640625" style="221" customWidth="1"/>
    <col min="2496" max="2496" width="2.77734375" style="221" customWidth="1"/>
    <col min="2497" max="2497" width="4.77734375" style="221" customWidth="1"/>
    <col min="2498" max="2498" width="4.6640625" style="221" customWidth="1"/>
    <col min="2499" max="2499" width="6" style="221" customWidth="1"/>
    <col min="2500" max="2503" width="6.77734375" style="221" customWidth="1"/>
    <col min="2504" max="2504" width="4" style="221" customWidth="1"/>
    <col min="2505" max="2505" width="6.21875" style="221" customWidth="1"/>
    <col min="2506" max="2506" width="4" style="221" customWidth="1"/>
    <col min="2507" max="2507" width="3.6640625" style="221" customWidth="1"/>
    <col min="2508" max="2511" width="3.5546875" style="221" customWidth="1"/>
    <col min="2512" max="2512" width="6.21875" style="221" customWidth="1"/>
    <col min="2513" max="2513" width="13.88671875" style="221" customWidth="1"/>
    <col min="2514" max="2514" width="3.21875" style="221" customWidth="1"/>
    <col min="2515" max="2515" width="2.6640625" style="221" customWidth="1"/>
    <col min="2516" max="2516" width="2.77734375" style="221" customWidth="1"/>
    <col min="2517" max="2517" width="4.77734375" style="221" customWidth="1"/>
    <col min="2518" max="2518" width="4.6640625" style="221" customWidth="1"/>
    <col min="2519" max="2519" width="6" style="221" customWidth="1"/>
    <col min="2520" max="2523" width="6.77734375" style="221" customWidth="1"/>
    <col min="2524" max="2524" width="4" style="221" customWidth="1"/>
    <col min="2525" max="2525" width="2.21875" style="221" customWidth="1"/>
    <col min="2526" max="2526" width="4" style="221" customWidth="1"/>
    <col min="2527" max="2527" width="3.6640625" style="221" customWidth="1"/>
    <col min="2528" max="2532" width="3.5546875" style="221" customWidth="1"/>
    <col min="2533" max="2534" width="11.5546875" style="221" customWidth="1"/>
    <col min="2535" max="2535" width="9.21875" style="221" customWidth="1"/>
    <col min="2536" max="2536" width="9.109375" style="221" customWidth="1"/>
    <col min="2537" max="2538" width="9.21875" style="221" customWidth="1"/>
    <col min="2539" max="2539" width="9.109375" style="221" customWidth="1"/>
    <col min="2540" max="2540" width="2.88671875" style="221" customWidth="1"/>
    <col min="2541" max="2541" width="2.44140625" style="221" customWidth="1"/>
    <col min="2542" max="2543" width="9.109375" style="221" customWidth="1"/>
    <col min="2544" max="2544" width="9.109375" style="221"/>
    <col min="2545" max="2545" width="2.88671875" style="222" bestFit="1" customWidth="1"/>
    <col min="2546" max="2546" width="2.44140625" style="222" bestFit="1" customWidth="1"/>
    <col min="2547" max="2547" width="2.21875" style="222" bestFit="1" customWidth="1"/>
    <col min="2548" max="2549" width="3.77734375" style="222" bestFit="1" customWidth="1"/>
    <col min="2550" max="2550" width="5.88671875" style="222" bestFit="1" customWidth="1"/>
    <col min="2551" max="2551" width="3.88671875" style="222" bestFit="1" customWidth="1"/>
    <col min="2552" max="2560" width="9.109375" style="221"/>
    <col min="2561" max="2561" width="5.33203125" style="221" customWidth="1"/>
    <col min="2562" max="2562" width="9.44140625" style="221" customWidth="1"/>
    <col min="2563" max="2563" width="3.44140625" style="221" customWidth="1"/>
    <col min="2564" max="2564" width="2.77734375" style="221" customWidth="1"/>
    <col min="2565" max="2565" width="2.5546875" style="221" customWidth="1"/>
    <col min="2566" max="2567" width="4.77734375" style="221" customWidth="1"/>
    <col min="2568" max="2568" width="6" style="221" customWidth="1"/>
    <col min="2569" max="2569" width="7" style="221" customWidth="1"/>
    <col min="2570" max="2570" width="11.44140625" style="221" customWidth="1"/>
    <col min="2571" max="2571" width="14.109375" style="221" customWidth="1"/>
    <col min="2572" max="2572" width="2.6640625" style="221" customWidth="1"/>
    <col min="2573" max="2573" width="7.88671875" style="221" customWidth="1"/>
    <col min="2574" max="2575" width="8.77734375" style="221" customWidth="1"/>
    <col min="2576" max="2577" width="10.77734375" style="221" customWidth="1"/>
    <col min="2578" max="2578" width="9.88671875" style="221" customWidth="1"/>
    <col min="2579" max="2579" width="7.109375" style="221" customWidth="1"/>
    <col min="2580" max="2580" width="5.88671875" style="221" customWidth="1"/>
    <col min="2581" max="2581" width="13.77734375" style="221" customWidth="1"/>
    <col min="2582" max="2582" width="3.21875" style="221" customWidth="1"/>
    <col min="2583" max="2583" width="2.6640625" style="221" customWidth="1"/>
    <col min="2584" max="2584" width="2.77734375" style="221" customWidth="1"/>
    <col min="2585" max="2585" width="9.5546875" style="221" customWidth="1"/>
    <col min="2586" max="2586" width="4.6640625" style="221" customWidth="1"/>
    <col min="2587" max="2587" width="6" style="221" customWidth="1"/>
    <col min="2588" max="2590" width="6.21875" style="221" customWidth="1"/>
    <col min="2591" max="2591" width="6.77734375" style="221" customWidth="1"/>
    <col min="2592" max="2592" width="4" style="221" customWidth="1"/>
    <col min="2593" max="2595" width="6.21875" style="221" customWidth="1"/>
    <col min="2596" max="2596" width="7" style="221" customWidth="1"/>
    <col min="2597" max="2597" width="6.21875" style="221" customWidth="1"/>
    <col min="2598" max="2598" width="7" style="221" customWidth="1"/>
    <col min="2599" max="2599" width="3.5546875" style="221" customWidth="1"/>
    <col min="2600" max="2600" width="6.21875" style="221" customWidth="1"/>
    <col min="2601" max="2601" width="13.77734375" style="221" customWidth="1"/>
    <col min="2602" max="2602" width="3.21875" style="221" customWidth="1"/>
    <col min="2603" max="2603" width="2.6640625" style="221" customWidth="1"/>
    <col min="2604" max="2604" width="2.77734375" style="221" customWidth="1"/>
    <col min="2605" max="2605" width="4.77734375" style="221" customWidth="1"/>
    <col min="2606" max="2606" width="4.6640625" style="221" customWidth="1"/>
    <col min="2607" max="2607" width="6" style="221" customWidth="1"/>
    <col min="2608" max="2608" width="9.5546875" style="221" customWidth="1"/>
    <col min="2609" max="2611" width="6.77734375" style="221" customWidth="1"/>
    <col min="2612" max="2612" width="4" style="221" customWidth="1"/>
    <col min="2613" max="2613" width="2.21875" style="221" customWidth="1"/>
    <col min="2614" max="2614" width="4" style="221" customWidth="1"/>
    <col min="2615" max="2615" width="3.6640625" style="221" customWidth="1"/>
    <col min="2616" max="2618" width="3.5546875" style="221" customWidth="1"/>
    <col min="2619" max="2619" width="6.109375" style="221" customWidth="1"/>
    <col min="2620" max="2620" width="14.33203125" style="221" customWidth="1"/>
    <col min="2621" max="2621" width="13.88671875" style="221" customWidth="1"/>
    <col min="2622" max="2622" width="3.21875" style="221" customWidth="1"/>
    <col min="2623" max="2623" width="2.6640625" style="221" customWidth="1"/>
    <col min="2624" max="2624" width="2.77734375" style="221" customWidth="1"/>
    <col min="2625" max="2625" width="4.77734375" style="221" customWidth="1"/>
    <col min="2626" max="2626" width="4.6640625" style="221" customWidth="1"/>
    <col min="2627" max="2627" width="6" style="221" customWidth="1"/>
    <col min="2628" max="2631" width="6.77734375" style="221" customWidth="1"/>
    <col min="2632" max="2632" width="4" style="221" customWidth="1"/>
    <col min="2633" max="2633" width="6.21875" style="221" customWidth="1"/>
    <col min="2634" max="2634" width="4" style="221" customWidth="1"/>
    <col min="2635" max="2635" width="3.6640625" style="221" customWidth="1"/>
    <col min="2636" max="2639" width="3.5546875" style="221" customWidth="1"/>
    <col min="2640" max="2640" width="6.21875" style="221" customWidth="1"/>
    <col min="2641" max="2641" width="13.88671875" style="221" customWidth="1"/>
    <col min="2642" max="2642" width="3.21875" style="221" customWidth="1"/>
    <col min="2643" max="2643" width="2.6640625" style="221" customWidth="1"/>
    <col min="2644" max="2644" width="2.77734375" style="221" customWidth="1"/>
    <col min="2645" max="2645" width="4.77734375" style="221" customWidth="1"/>
    <col min="2646" max="2646" width="4.6640625" style="221" customWidth="1"/>
    <col min="2647" max="2647" width="6" style="221" customWidth="1"/>
    <col min="2648" max="2651" width="6.77734375" style="221" customWidth="1"/>
    <col min="2652" max="2652" width="4" style="221" customWidth="1"/>
    <col min="2653" max="2653" width="2.21875" style="221" customWidth="1"/>
    <col min="2654" max="2654" width="4" style="221" customWidth="1"/>
    <col min="2655" max="2655" width="3.6640625" style="221" customWidth="1"/>
    <col min="2656" max="2660" width="3.5546875" style="221" customWidth="1"/>
    <col min="2661" max="2662" width="11.5546875" style="221" customWidth="1"/>
    <col min="2663" max="2663" width="9.21875" style="221" customWidth="1"/>
    <col min="2664" max="2664" width="9.109375" style="221" customWidth="1"/>
    <col min="2665" max="2666" width="9.21875" style="221" customWidth="1"/>
    <col min="2667" max="2667" width="9.109375" style="221" customWidth="1"/>
    <col min="2668" max="2668" width="2.88671875" style="221" customWidth="1"/>
    <col min="2669" max="2669" width="2.44140625" style="221" customWidth="1"/>
    <col min="2670" max="2671" width="9.109375" style="221" customWidth="1"/>
    <col min="2672" max="2672" width="9.109375" style="221"/>
    <col min="2673" max="2673" width="2.88671875" style="222" bestFit="1" customWidth="1"/>
    <col min="2674" max="2674" width="2.44140625" style="222" bestFit="1" customWidth="1"/>
    <col min="2675" max="2675" width="2.21875" style="222" bestFit="1" customWidth="1"/>
    <col min="2676" max="2677" width="3.77734375" style="222" bestFit="1" customWidth="1"/>
    <col min="2678" max="2678" width="5.88671875" style="222" bestFit="1" customWidth="1"/>
    <col min="2679" max="2679" width="3.88671875" style="222" bestFit="1" customWidth="1"/>
    <col min="2680" max="2688" width="9.109375" style="221"/>
    <col min="2689" max="2689" width="5.33203125" style="221" customWidth="1"/>
    <col min="2690" max="2690" width="9.44140625" style="221" customWidth="1"/>
    <col min="2691" max="2691" width="3.44140625" style="221" customWidth="1"/>
    <col min="2692" max="2692" width="2.77734375" style="221" customWidth="1"/>
    <col min="2693" max="2693" width="2.5546875" style="221" customWidth="1"/>
    <col min="2694" max="2695" width="4.77734375" style="221" customWidth="1"/>
    <col min="2696" max="2696" width="6" style="221" customWidth="1"/>
    <col min="2697" max="2697" width="7" style="221" customWidth="1"/>
    <col min="2698" max="2698" width="11.44140625" style="221" customWidth="1"/>
    <col min="2699" max="2699" width="14.109375" style="221" customWidth="1"/>
    <col min="2700" max="2700" width="2.6640625" style="221" customWidth="1"/>
    <col min="2701" max="2701" width="7.88671875" style="221" customWidth="1"/>
    <col min="2702" max="2703" width="8.77734375" style="221" customWidth="1"/>
    <col min="2704" max="2705" width="10.77734375" style="221" customWidth="1"/>
    <col min="2706" max="2706" width="9.88671875" style="221" customWidth="1"/>
    <col min="2707" max="2707" width="7.109375" style="221" customWidth="1"/>
    <col min="2708" max="2708" width="5.88671875" style="221" customWidth="1"/>
    <col min="2709" max="2709" width="13.77734375" style="221" customWidth="1"/>
    <col min="2710" max="2710" width="3.21875" style="221" customWidth="1"/>
    <col min="2711" max="2711" width="2.6640625" style="221" customWidth="1"/>
    <col min="2712" max="2712" width="2.77734375" style="221" customWidth="1"/>
    <col min="2713" max="2713" width="9.5546875" style="221" customWidth="1"/>
    <col min="2714" max="2714" width="4.6640625" style="221" customWidth="1"/>
    <col min="2715" max="2715" width="6" style="221" customWidth="1"/>
    <col min="2716" max="2718" width="6.21875" style="221" customWidth="1"/>
    <col min="2719" max="2719" width="6.77734375" style="221" customWidth="1"/>
    <col min="2720" max="2720" width="4" style="221" customWidth="1"/>
    <col min="2721" max="2723" width="6.21875" style="221" customWidth="1"/>
    <col min="2724" max="2724" width="7" style="221" customWidth="1"/>
    <col min="2725" max="2725" width="6.21875" style="221" customWidth="1"/>
    <col min="2726" max="2726" width="7" style="221" customWidth="1"/>
    <col min="2727" max="2727" width="3.5546875" style="221" customWidth="1"/>
    <col min="2728" max="2728" width="6.21875" style="221" customWidth="1"/>
    <col min="2729" max="2729" width="13.77734375" style="221" customWidth="1"/>
    <col min="2730" max="2730" width="3.21875" style="221" customWidth="1"/>
    <col min="2731" max="2731" width="2.6640625" style="221" customWidth="1"/>
    <col min="2732" max="2732" width="2.77734375" style="221" customWidth="1"/>
    <col min="2733" max="2733" width="4.77734375" style="221" customWidth="1"/>
    <col min="2734" max="2734" width="4.6640625" style="221" customWidth="1"/>
    <col min="2735" max="2735" width="6" style="221" customWidth="1"/>
    <col min="2736" max="2736" width="9.5546875" style="221" customWidth="1"/>
    <col min="2737" max="2739" width="6.77734375" style="221" customWidth="1"/>
    <col min="2740" max="2740" width="4" style="221" customWidth="1"/>
    <col min="2741" max="2741" width="2.21875" style="221" customWidth="1"/>
    <col min="2742" max="2742" width="4" style="221" customWidth="1"/>
    <col min="2743" max="2743" width="3.6640625" style="221" customWidth="1"/>
    <col min="2744" max="2746" width="3.5546875" style="221" customWidth="1"/>
    <col min="2747" max="2747" width="6.109375" style="221" customWidth="1"/>
    <col min="2748" max="2748" width="14.33203125" style="221" customWidth="1"/>
    <col min="2749" max="2749" width="13.88671875" style="221" customWidth="1"/>
    <col min="2750" max="2750" width="3.21875" style="221" customWidth="1"/>
    <col min="2751" max="2751" width="2.6640625" style="221" customWidth="1"/>
    <col min="2752" max="2752" width="2.77734375" style="221" customWidth="1"/>
    <col min="2753" max="2753" width="4.77734375" style="221" customWidth="1"/>
    <col min="2754" max="2754" width="4.6640625" style="221" customWidth="1"/>
    <col min="2755" max="2755" width="6" style="221" customWidth="1"/>
    <col min="2756" max="2759" width="6.77734375" style="221" customWidth="1"/>
    <col min="2760" max="2760" width="4" style="221" customWidth="1"/>
    <col min="2761" max="2761" width="6.21875" style="221" customWidth="1"/>
    <col min="2762" max="2762" width="4" style="221" customWidth="1"/>
    <col min="2763" max="2763" width="3.6640625" style="221" customWidth="1"/>
    <col min="2764" max="2767" width="3.5546875" style="221" customWidth="1"/>
    <col min="2768" max="2768" width="6.21875" style="221" customWidth="1"/>
    <col min="2769" max="2769" width="13.88671875" style="221" customWidth="1"/>
    <col min="2770" max="2770" width="3.21875" style="221" customWidth="1"/>
    <col min="2771" max="2771" width="2.6640625" style="221" customWidth="1"/>
    <col min="2772" max="2772" width="2.77734375" style="221" customWidth="1"/>
    <col min="2773" max="2773" width="4.77734375" style="221" customWidth="1"/>
    <col min="2774" max="2774" width="4.6640625" style="221" customWidth="1"/>
    <col min="2775" max="2775" width="6" style="221" customWidth="1"/>
    <col min="2776" max="2779" width="6.77734375" style="221" customWidth="1"/>
    <col min="2780" max="2780" width="4" style="221" customWidth="1"/>
    <col min="2781" max="2781" width="2.21875" style="221" customWidth="1"/>
    <col min="2782" max="2782" width="4" style="221" customWidth="1"/>
    <col min="2783" max="2783" width="3.6640625" style="221" customWidth="1"/>
    <col min="2784" max="2788" width="3.5546875" style="221" customWidth="1"/>
    <col min="2789" max="2790" width="11.5546875" style="221" customWidth="1"/>
    <col min="2791" max="2791" width="9.21875" style="221" customWidth="1"/>
    <col min="2792" max="2792" width="9.109375" style="221" customWidth="1"/>
    <col min="2793" max="2794" width="9.21875" style="221" customWidth="1"/>
    <col min="2795" max="2795" width="9.109375" style="221" customWidth="1"/>
    <col min="2796" max="2796" width="2.88671875" style="221" customWidth="1"/>
    <col min="2797" max="2797" width="2.44140625" style="221" customWidth="1"/>
    <col min="2798" max="2799" width="9.109375" style="221" customWidth="1"/>
    <col min="2800" max="2800" width="9.109375" style="221"/>
    <col min="2801" max="2801" width="2.88671875" style="222" bestFit="1" customWidth="1"/>
    <col min="2802" max="2802" width="2.44140625" style="222" bestFit="1" customWidth="1"/>
    <col min="2803" max="2803" width="2.21875" style="222" bestFit="1" customWidth="1"/>
    <col min="2804" max="2805" width="3.77734375" style="222" bestFit="1" customWidth="1"/>
    <col min="2806" max="2806" width="5.88671875" style="222" bestFit="1" customWidth="1"/>
    <col min="2807" max="2807" width="3.88671875" style="222" bestFit="1" customWidth="1"/>
    <col min="2808" max="2816" width="9.109375" style="221"/>
    <col min="2817" max="2817" width="5.33203125" style="221" customWidth="1"/>
    <col min="2818" max="2818" width="9.44140625" style="221" customWidth="1"/>
    <col min="2819" max="2819" width="3.44140625" style="221" customWidth="1"/>
    <col min="2820" max="2820" width="2.77734375" style="221" customWidth="1"/>
    <col min="2821" max="2821" width="2.5546875" style="221" customWidth="1"/>
    <col min="2822" max="2823" width="4.77734375" style="221" customWidth="1"/>
    <col min="2824" max="2824" width="6" style="221" customWidth="1"/>
    <col min="2825" max="2825" width="7" style="221" customWidth="1"/>
    <col min="2826" max="2826" width="11.44140625" style="221" customWidth="1"/>
    <col min="2827" max="2827" width="14.109375" style="221" customWidth="1"/>
    <col min="2828" max="2828" width="2.6640625" style="221" customWidth="1"/>
    <col min="2829" max="2829" width="7.88671875" style="221" customWidth="1"/>
    <col min="2830" max="2831" width="8.77734375" style="221" customWidth="1"/>
    <col min="2832" max="2833" width="10.77734375" style="221" customWidth="1"/>
    <col min="2834" max="2834" width="9.88671875" style="221" customWidth="1"/>
    <col min="2835" max="2835" width="7.109375" style="221" customWidth="1"/>
    <col min="2836" max="2836" width="5.88671875" style="221" customWidth="1"/>
    <col min="2837" max="2837" width="13.77734375" style="221" customWidth="1"/>
    <col min="2838" max="2838" width="3.21875" style="221" customWidth="1"/>
    <col min="2839" max="2839" width="2.6640625" style="221" customWidth="1"/>
    <col min="2840" max="2840" width="2.77734375" style="221" customWidth="1"/>
    <col min="2841" max="2841" width="9.5546875" style="221" customWidth="1"/>
    <col min="2842" max="2842" width="4.6640625" style="221" customWidth="1"/>
    <col min="2843" max="2843" width="6" style="221" customWidth="1"/>
    <col min="2844" max="2846" width="6.21875" style="221" customWidth="1"/>
    <col min="2847" max="2847" width="6.77734375" style="221" customWidth="1"/>
    <col min="2848" max="2848" width="4" style="221" customWidth="1"/>
    <col min="2849" max="2851" width="6.21875" style="221" customWidth="1"/>
    <col min="2852" max="2852" width="7" style="221" customWidth="1"/>
    <col min="2853" max="2853" width="6.21875" style="221" customWidth="1"/>
    <col min="2854" max="2854" width="7" style="221" customWidth="1"/>
    <col min="2855" max="2855" width="3.5546875" style="221" customWidth="1"/>
    <col min="2856" max="2856" width="6.21875" style="221" customWidth="1"/>
    <col min="2857" max="2857" width="13.77734375" style="221" customWidth="1"/>
    <col min="2858" max="2858" width="3.21875" style="221" customWidth="1"/>
    <col min="2859" max="2859" width="2.6640625" style="221" customWidth="1"/>
    <col min="2860" max="2860" width="2.77734375" style="221" customWidth="1"/>
    <col min="2861" max="2861" width="4.77734375" style="221" customWidth="1"/>
    <col min="2862" max="2862" width="4.6640625" style="221" customWidth="1"/>
    <col min="2863" max="2863" width="6" style="221" customWidth="1"/>
    <col min="2864" max="2864" width="9.5546875" style="221" customWidth="1"/>
    <col min="2865" max="2867" width="6.77734375" style="221" customWidth="1"/>
    <col min="2868" max="2868" width="4" style="221" customWidth="1"/>
    <col min="2869" max="2869" width="2.21875" style="221" customWidth="1"/>
    <col min="2870" max="2870" width="4" style="221" customWidth="1"/>
    <col min="2871" max="2871" width="3.6640625" style="221" customWidth="1"/>
    <col min="2872" max="2874" width="3.5546875" style="221" customWidth="1"/>
    <col min="2875" max="2875" width="6.109375" style="221" customWidth="1"/>
    <col min="2876" max="2876" width="14.33203125" style="221" customWidth="1"/>
    <col min="2877" max="2877" width="13.88671875" style="221" customWidth="1"/>
    <col min="2878" max="2878" width="3.21875" style="221" customWidth="1"/>
    <col min="2879" max="2879" width="2.6640625" style="221" customWidth="1"/>
    <col min="2880" max="2880" width="2.77734375" style="221" customWidth="1"/>
    <col min="2881" max="2881" width="4.77734375" style="221" customWidth="1"/>
    <col min="2882" max="2882" width="4.6640625" style="221" customWidth="1"/>
    <col min="2883" max="2883" width="6" style="221" customWidth="1"/>
    <col min="2884" max="2887" width="6.77734375" style="221" customWidth="1"/>
    <col min="2888" max="2888" width="4" style="221" customWidth="1"/>
    <col min="2889" max="2889" width="6.21875" style="221" customWidth="1"/>
    <col min="2890" max="2890" width="4" style="221" customWidth="1"/>
    <col min="2891" max="2891" width="3.6640625" style="221" customWidth="1"/>
    <col min="2892" max="2895" width="3.5546875" style="221" customWidth="1"/>
    <col min="2896" max="2896" width="6.21875" style="221" customWidth="1"/>
    <col min="2897" max="2897" width="13.88671875" style="221" customWidth="1"/>
    <col min="2898" max="2898" width="3.21875" style="221" customWidth="1"/>
    <col min="2899" max="2899" width="2.6640625" style="221" customWidth="1"/>
    <col min="2900" max="2900" width="2.77734375" style="221" customWidth="1"/>
    <col min="2901" max="2901" width="4.77734375" style="221" customWidth="1"/>
    <col min="2902" max="2902" width="4.6640625" style="221" customWidth="1"/>
    <col min="2903" max="2903" width="6" style="221" customWidth="1"/>
    <col min="2904" max="2907" width="6.77734375" style="221" customWidth="1"/>
    <col min="2908" max="2908" width="4" style="221" customWidth="1"/>
    <col min="2909" max="2909" width="2.21875" style="221" customWidth="1"/>
    <col min="2910" max="2910" width="4" style="221" customWidth="1"/>
    <col min="2911" max="2911" width="3.6640625" style="221" customWidth="1"/>
    <col min="2912" max="2916" width="3.5546875" style="221" customWidth="1"/>
    <col min="2917" max="2918" width="11.5546875" style="221" customWidth="1"/>
    <col min="2919" max="2919" width="9.21875" style="221" customWidth="1"/>
    <col min="2920" max="2920" width="9.109375" style="221" customWidth="1"/>
    <col min="2921" max="2922" width="9.21875" style="221" customWidth="1"/>
    <col min="2923" max="2923" width="9.109375" style="221" customWidth="1"/>
    <col min="2924" max="2924" width="2.88671875" style="221" customWidth="1"/>
    <col min="2925" max="2925" width="2.44140625" style="221" customWidth="1"/>
    <col min="2926" max="2927" width="9.109375" style="221" customWidth="1"/>
    <col min="2928" max="2928" width="9.109375" style="221"/>
    <col min="2929" max="2929" width="2.88671875" style="222" bestFit="1" customWidth="1"/>
    <col min="2930" max="2930" width="2.44140625" style="222" bestFit="1" customWidth="1"/>
    <col min="2931" max="2931" width="2.21875" style="222" bestFit="1" customWidth="1"/>
    <col min="2932" max="2933" width="3.77734375" style="222" bestFit="1" customWidth="1"/>
    <col min="2934" max="2934" width="5.88671875" style="222" bestFit="1" customWidth="1"/>
    <col min="2935" max="2935" width="3.88671875" style="222" bestFit="1" customWidth="1"/>
    <col min="2936" max="2944" width="9.109375" style="221"/>
    <col min="2945" max="2945" width="5.33203125" style="221" customWidth="1"/>
    <col min="2946" max="2946" width="9.44140625" style="221" customWidth="1"/>
    <col min="2947" max="2947" width="3.44140625" style="221" customWidth="1"/>
    <col min="2948" max="2948" width="2.77734375" style="221" customWidth="1"/>
    <col min="2949" max="2949" width="2.5546875" style="221" customWidth="1"/>
    <col min="2950" max="2951" width="4.77734375" style="221" customWidth="1"/>
    <col min="2952" max="2952" width="6" style="221" customWidth="1"/>
    <col min="2953" max="2953" width="7" style="221" customWidth="1"/>
    <col min="2954" max="2954" width="11.44140625" style="221" customWidth="1"/>
    <col min="2955" max="2955" width="14.109375" style="221" customWidth="1"/>
    <col min="2956" max="2956" width="2.6640625" style="221" customWidth="1"/>
    <col min="2957" max="2957" width="7.88671875" style="221" customWidth="1"/>
    <col min="2958" max="2959" width="8.77734375" style="221" customWidth="1"/>
    <col min="2960" max="2961" width="10.77734375" style="221" customWidth="1"/>
    <col min="2962" max="2962" width="9.88671875" style="221" customWidth="1"/>
    <col min="2963" max="2963" width="7.109375" style="221" customWidth="1"/>
    <col min="2964" max="2964" width="5.88671875" style="221" customWidth="1"/>
    <col min="2965" max="2965" width="13.77734375" style="221" customWidth="1"/>
    <col min="2966" max="2966" width="3.21875" style="221" customWidth="1"/>
    <col min="2967" max="2967" width="2.6640625" style="221" customWidth="1"/>
    <col min="2968" max="2968" width="2.77734375" style="221" customWidth="1"/>
    <col min="2969" max="2969" width="9.5546875" style="221" customWidth="1"/>
    <col min="2970" max="2970" width="4.6640625" style="221" customWidth="1"/>
    <col min="2971" max="2971" width="6" style="221" customWidth="1"/>
    <col min="2972" max="2974" width="6.21875" style="221" customWidth="1"/>
    <col min="2975" max="2975" width="6.77734375" style="221" customWidth="1"/>
    <col min="2976" max="2976" width="4" style="221" customWidth="1"/>
    <col min="2977" max="2979" width="6.21875" style="221" customWidth="1"/>
    <col min="2980" max="2980" width="7" style="221" customWidth="1"/>
    <col min="2981" max="2981" width="6.21875" style="221" customWidth="1"/>
    <col min="2982" max="2982" width="7" style="221" customWidth="1"/>
    <col min="2983" max="2983" width="3.5546875" style="221" customWidth="1"/>
    <col min="2984" max="2984" width="6.21875" style="221" customWidth="1"/>
    <col min="2985" max="2985" width="13.77734375" style="221" customWidth="1"/>
    <col min="2986" max="2986" width="3.21875" style="221" customWidth="1"/>
    <col min="2987" max="2987" width="2.6640625" style="221" customWidth="1"/>
    <col min="2988" max="2988" width="2.77734375" style="221" customWidth="1"/>
    <col min="2989" max="2989" width="4.77734375" style="221" customWidth="1"/>
    <col min="2990" max="2990" width="4.6640625" style="221" customWidth="1"/>
    <col min="2991" max="2991" width="6" style="221" customWidth="1"/>
    <col min="2992" max="2992" width="9.5546875" style="221" customWidth="1"/>
    <col min="2993" max="2995" width="6.77734375" style="221" customWidth="1"/>
    <col min="2996" max="2996" width="4" style="221" customWidth="1"/>
    <col min="2997" max="2997" width="2.21875" style="221" customWidth="1"/>
    <col min="2998" max="2998" width="4" style="221" customWidth="1"/>
    <col min="2999" max="2999" width="3.6640625" style="221" customWidth="1"/>
    <col min="3000" max="3002" width="3.5546875" style="221" customWidth="1"/>
    <col min="3003" max="3003" width="6.109375" style="221" customWidth="1"/>
    <col min="3004" max="3004" width="14.33203125" style="221" customWidth="1"/>
    <col min="3005" max="3005" width="13.88671875" style="221" customWidth="1"/>
    <col min="3006" max="3006" width="3.21875" style="221" customWidth="1"/>
    <col min="3007" max="3007" width="2.6640625" style="221" customWidth="1"/>
    <col min="3008" max="3008" width="2.77734375" style="221" customWidth="1"/>
    <col min="3009" max="3009" width="4.77734375" style="221" customWidth="1"/>
    <col min="3010" max="3010" width="4.6640625" style="221" customWidth="1"/>
    <col min="3011" max="3011" width="6" style="221" customWidth="1"/>
    <col min="3012" max="3015" width="6.77734375" style="221" customWidth="1"/>
    <col min="3016" max="3016" width="4" style="221" customWidth="1"/>
    <col min="3017" max="3017" width="6.21875" style="221" customWidth="1"/>
    <col min="3018" max="3018" width="4" style="221" customWidth="1"/>
    <col min="3019" max="3019" width="3.6640625" style="221" customWidth="1"/>
    <col min="3020" max="3023" width="3.5546875" style="221" customWidth="1"/>
    <col min="3024" max="3024" width="6.21875" style="221" customWidth="1"/>
    <col min="3025" max="3025" width="13.88671875" style="221" customWidth="1"/>
    <col min="3026" max="3026" width="3.21875" style="221" customWidth="1"/>
    <col min="3027" max="3027" width="2.6640625" style="221" customWidth="1"/>
    <col min="3028" max="3028" width="2.77734375" style="221" customWidth="1"/>
    <col min="3029" max="3029" width="4.77734375" style="221" customWidth="1"/>
    <col min="3030" max="3030" width="4.6640625" style="221" customWidth="1"/>
    <col min="3031" max="3031" width="6" style="221" customWidth="1"/>
    <col min="3032" max="3035" width="6.77734375" style="221" customWidth="1"/>
    <col min="3036" max="3036" width="4" style="221" customWidth="1"/>
    <col min="3037" max="3037" width="2.21875" style="221" customWidth="1"/>
    <col min="3038" max="3038" width="4" style="221" customWidth="1"/>
    <col min="3039" max="3039" width="3.6640625" style="221" customWidth="1"/>
    <col min="3040" max="3044" width="3.5546875" style="221" customWidth="1"/>
    <col min="3045" max="3046" width="11.5546875" style="221" customWidth="1"/>
    <col min="3047" max="3047" width="9.21875" style="221" customWidth="1"/>
    <col min="3048" max="3048" width="9.109375" style="221" customWidth="1"/>
    <col min="3049" max="3050" width="9.21875" style="221" customWidth="1"/>
    <col min="3051" max="3051" width="9.109375" style="221" customWidth="1"/>
    <col min="3052" max="3052" width="2.88671875" style="221" customWidth="1"/>
    <col min="3053" max="3053" width="2.44140625" style="221" customWidth="1"/>
    <col min="3054" max="3055" width="9.109375" style="221" customWidth="1"/>
    <col min="3056" max="3056" width="9.109375" style="221"/>
    <col min="3057" max="3057" width="2.88671875" style="222" bestFit="1" customWidth="1"/>
    <col min="3058" max="3058" width="2.44140625" style="222" bestFit="1" customWidth="1"/>
    <col min="3059" max="3059" width="2.21875" style="222" bestFit="1" customWidth="1"/>
    <col min="3060" max="3061" width="3.77734375" style="222" bestFit="1" customWidth="1"/>
    <col min="3062" max="3062" width="5.88671875" style="222" bestFit="1" customWidth="1"/>
    <col min="3063" max="3063" width="3.88671875" style="222" bestFit="1" customWidth="1"/>
    <col min="3064" max="3072" width="9.109375" style="221"/>
    <col min="3073" max="3073" width="5.33203125" style="221" customWidth="1"/>
    <col min="3074" max="3074" width="9.44140625" style="221" customWidth="1"/>
    <col min="3075" max="3075" width="3.44140625" style="221" customWidth="1"/>
    <col min="3076" max="3076" width="2.77734375" style="221" customWidth="1"/>
    <col min="3077" max="3077" width="2.5546875" style="221" customWidth="1"/>
    <col min="3078" max="3079" width="4.77734375" style="221" customWidth="1"/>
    <col min="3080" max="3080" width="6" style="221" customWidth="1"/>
    <col min="3081" max="3081" width="7" style="221" customWidth="1"/>
    <col min="3082" max="3082" width="11.44140625" style="221" customWidth="1"/>
    <col min="3083" max="3083" width="14.109375" style="221" customWidth="1"/>
    <col min="3084" max="3084" width="2.6640625" style="221" customWidth="1"/>
    <col min="3085" max="3085" width="7.88671875" style="221" customWidth="1"/>
    <col min="3086" max="3087" width="8.77734375" style="221" customWidth="1"/>
    <col min="3088" max="3089" width="10.77734375" style="221" customWidth="1"/>
    <col min="3090" max="3090" width="9.88671875" style="221" customWidth="1"/>
    <col min="3091" max="3091" width="7.109375" style="221" customWidth="1"/>
    <col min="3092" max="3092" width="5.88671875" style="221" customWidth="1"/>
    <col min="3093" max="3093" width="13.77734375" style="221" customWidth="1"/>
    <col min="3094" max="3094" width="3.21875" style="221" customWidth="1"/>
    <col min="3095" max="3095" width="2.6640625" style="221" customWidth="1"/>
    <col min="3096" max="3096" width="2.77734375" style="221" customWidth="1"/>
    <col min="3097" max="3097" width="9.5546875" style="221" customWidth="1"/>
    <col min="3098" max="3098" width="4.6640625" style="221" customWidth="1"/>
    <col min="3099" max="3099" width="6" style="221" customWidth="1"/>
    <col min="3100" max="3102" width="6.21875" style="221" customWidth="1"/>
    <col min="3103" max="3103" width="6.77734375" style="221" customWidth="1"/>
    <col min="3104" max="3104" width="4" style="221" customWidth="1"/>
    <col min="3105" max="3107" width="6.21875" style="221" customWidth="1"/>
    <col min="3108" max="3108" width="7" style="221" customWidth="1"/>
    <col min="3109" max="3109" width="6.21875" style="221" customWidth="1"/>
    <col min="3110" max="3110" width="7" style="221" customWidth="1"/>
    <col min="3111" max="3111" width="3.5546875" style="221" customWidth="1"/>
    <col min="3112" max="3112" width="6.21875" style="221" customWidth="1"/>
    <col min="3113" max="3113" width="13.77734375" style="221" customWidth="1"/>
    <col min="3114" max="3114" width="3.21875" style="221" customWidth="1"/>
    <col min="3115" max="3115" width="2.6640625" style="221" customWidth="1"/>
    <col min="3116" max="3116" width="2.77734375" style="221" customWidth="1"/>
    <col min="3117" max="3117" width="4.77734375" style="221" customWidth="1"/>
    <col min="3118" max="3118" width="4.6640625" style="221" customWidth="1"/>
    <col min="3119" max="3119" width="6" style="221" customWidth="1"/>
    <col min="3120" max="3120" width="9.5546875" style="221" customWidth="1"/>
    <col min="3121" max="3123" width="6.77734375" style="221" customWidth="1"/>
    <col min="3124" max="3124" width="4" style="221" customWidth="1"/>
    <col min="3125" max="3125" width="2.21875" style="221" customWidth="1"/>
    <col min="3126" max="3126" width="4" style="221" customWidth="1"/>
    <col min="3127" max="3127" width="3.6640625" style="221" customWidth="1"/>
    <col min="3128" max="3130" width="3.5546875" style="221" customWidth="1"/>
    <col min="3131" max="3131" width="6.109375" style="221" customWidth="1"/>
    <col min="3132" max="3132" width="14.33203125" style="221" customWidth="1"/>
    <col min="3133" max="3133" width="13.88671875" style="221" customWidth="1"/>
    <col min="3134" max="3134" width="3.21875" style="221" customWidth="1"/>
    <col min="3135" max="3135" width="2.6640625" style="221" customWidth="1"/>
    <col min="3136" max="3136" width="2.77734375" style="221" customWidth="1"/>
    <col min="3137" max="3137" width="4.77734375" style="221" customWidth="1"/>
    <col min="3138" max="3138" width="4.6640625" style="221" customWidth="1"/>
    <col min="3139" max="3139" width="6" style="221" customWidth="1"/>
    <col min="3140" max="3143" width="6.77734375" style="221" customWidth="1"/>
    <col min="3144" max="3144" width="4" style="221" customWidth="1"/>
    <col min="3145" max="3145" width="6.21875" style="221" customWidth="1"/>
    <col min="3146" max="3146" width="4" style="221" customWidth="1"/>
    <col min="3147" max="3147" width="3.6640625" style="221" customWidth="1"/>
    <col min="3148" max="3151" width="3.5546875" style="221" customWidth="1"/>
    <col min="3152" max="3152" width="6.21875" style="221" customWidth="1"/>
    <col min="3153" max="3153" width="13.88671875" style="221" customWidth="1"/>
    <col min="3154" max="3154" width="3.21875" style="221" customWidth="1"/>
    <col min="3155" max="3155" width="2.6640625" style="221" customWidth="1"/>
    <col min="3156" max="3156" width="2.77734375" style="221" customWidth="1"/>
    <col min="3157" max="3157" width="4.77734375" style="221" customWidth="1"/>
    <col min="3158" max="3158" width="4.6640625" style="221" customWidth="1"/>
    <col min="3159" max="3159" width="6" style="221" customWidth="1"/>
    <col min="3160" max="3163" width="6.77734375" style="221" customWidth="1"/>
    <col min="3164" max="3164" width="4" style="221" customWidth="1"/>
    <col min="3165" max="3165" width="2.21875" style="221" customWidth="1"/>
    <col min="3166" max="3166" width="4" style="221" customWidth="1"/>
    <col min="3167" max="3167" width="3.6640625" style="221" customWidth="1"/>
    <col min="3168" max="3172" width="3.5546875" style="221" customWidth="1"/>
    <col min="3173" max="3174" width="11.5546875" style="221" customWidth="1"/>
    <col min="3175" max="3175" width="9.21875" style="221" customWidth="1"/>
    <col min="3176" max="3176" width="9.109375" style="221" customWidth="1"/>
    <col min="3177" max="3178" width="9.21875" style="221" customWidth="1"/>
    <col min="3179" max="3179" width="9.109375" style="221" customWidth="1"/>
    <col min="3180" max="3180" width="2.88671875" style="221" customWidth="1"/>
    <col min="3181" max="3181" width="2.44140625" style="221" customWidth="1"/>
    <col min="3182" max="3183" width="9.109375" style="221" customWidth="1"/>
    <col min="3184" max="3184" width="9.109375" style="221"/>
    <col min="3185" max="3185" width="2.88671875" style="222" bestFit="1" customWidth="1"/>
    <col min="3186" max="3186" width="2.44140625" style="222" bestFit="1" customWidth="1"/>
    <col min="3187" max="3187" width="2.21875" style="222" bestFit="1" customWidth="1"/>
    <col min="3188" max="3189" width="3.77734375" style="222" bestFit="1" customWidth="1"/>
    <col min="3190" max="3190" width="5.88671875" style="222" bestFit="1" customWidth="1"/>
    <col min="3191" max="3191" width="3.88671875" style="222" bestFit="1" customWidth="1"/>
    <col min="3192" max="3200" width="9.109375" style="221"/>
    <col min="3201" max="3201" width="5.33203125" style="221" customWidth="1"/>
    <col min="3202" max="3202" width="9.44140625" style="221" customWidth="1"/>
    <col min="3203" max="3203" width="3.44140625" style="221" customWidth="1"/>
    <col min="3204" max="3204" width="2.77734375" style="221" customWidth="1"/>
    <col min="3205" max="3205" width="2.5546875" style="221" customWidth="1"/>
    <col min="3206" max="3207" width="4.77734375" style="221" customWidth="1"/>
    <col min="3208" max="3208" width="6" style="221" customWidth="1"/>
    <col min="3209" max="3209" width="7" style="221" customWidth="1"/>
    <col min="3210" max="3210" width="11.44140625" style="221" customWidth="1"/>
    <col min="3211" max="3211" width="14.109375" style="221" customWidth="1"/>
    <col min="3212" max="3212" width="2.6640625" style="221" customWidth="1"/>
    <col min="3213" max="3213" width="7.88671875" style="221" customWidth="1"/>
    <col min="3214" max="3215" width="8.77734375" style="221" customWidth="1"/>
    <col min="3216" max="3217" width="10.77734375" style="221" customWidth="1"/>
    <col min="3218" max="3218" width="9.88671875" style="221" customWidth="1"/>
    <col min="3219" max="3219" width="7.109375" style="221" customWidth="1"/>
    <col min="3220" max="3220" width="5.88671875" style="221" customWidth="1"/>
    <col min="3221" max="3221" width="13.77734375" style="221" customWidth="1"/>
    <col min="3222" max="3222" width="3.21875" style="221" customWidth="1"/>
    <col min="3223" max="3223" width="2.6640625" style="221" customWidth="1"/>
    <col min="3224" max="3224" width="2.77734375" style="221" customWidth="1"/>
    <col min="3225" max="3225" width="9.5546875" style="221" customWidth="1"/>
    <col min="3226" max="3226" width="4.6640625" style="221" customWidth="1"/>
    <col min="3227" max="3227" width="6" style="221" customWidth="1"/>
    <col min="3228" max="3230" width="6.21875" style="221" customWidth="1"/>
    <col min="3231" max="3231" width="6.77734375" style="221" customWidth="1"/>
    <col min="3232" max="3232" width="4" style="221" customWidth="1"/>
    <col min="3233" max="3235" width="6.21875" style="221" customWidth="1"/>
    <col min="3236" max="3236" width="7" style="221" customWidth="1"/>
    <col min="3237" max="3237" width="6.21875" style="221" customWidth="1"/>
    <col min="3238" max="3238" width="7" style="221" customWidth="1"/>
    <col min="3239" max="3239" width="3.5546875" style="221" customWidth="1"/>
    <col min="3240" max="3240" width="6.21875" style="221" customWidth="1"/>
    <col min="3241" max="3241" width="13.77734375" style="221" customWidth="1"/>
    <col min="3242" max="3242" width="3.21875" style="221" customWidth="1"/>
    <col min="3243" max="3243" width="2.6640625" style="221" customWidth="1"/>
    <col min="3244" max="3244" width="2.77734375" style="221" customWidth="1"/>
    <col min="3245" max="3245" width="4.77734375" style="221" customWidth="1"/>
    <col min="3246" max="3246" width="4.6640625" style="221" customWidth="1"/>
    <col min="3247" max="3247" width="6" style="221" customWidth="1"/>
    <col min="3248" max="3248" width="9.5546875" style="221" customWidth="1"/>
    <col min="3249" max="3251" width="6.77734375" style="221" customWidth="1"/>
    <col min="3252" max="3252" width="4" style="221" customWidth="1"/>
    <col min="3253" max="3253" width="2.21875" style="221" customWidth="1"/>
    <col min="3254" max="3254" width="4" style="221" customWidth="1"/>
    <col min="3255" max="3255" width="3.6640625" style="221" customWidth="1"/>
    <col min="3256" max="3258" width="3.5546875" style="221" customWidth="1"/>
    <col min="3259" max="3259" width="6.109375" style="221" customWidth="1"/>
    <col min="3260" max="3260" width="14.33203125" style="221" customWidth="1"/>
    <col min="3261" max="3261" width="13.88671875" style="221" customWidth="1"/>
    <col min="3262" max="3262" width="3.21875" style="221" customWidth="1"/>
    <col min="3263" max="3263" width="2.6640625" style="221" customWidth="1"/>
    <col min="3264" max="3264" width="2.77734375" style="221" customWidth="1"/>
    <col min="3265" max="3265" width="4.77734375" style="221" customWidth="1"/>
    <col min="3266" max="3266" width="4.6640625" style="221" customWidth="1"/>
    <col min="3267" max="3267" width="6" style="221" customWidth="1"/>
    <col min="3268" max="3271" width="6.77734375" style="221" customWidth="1"/>
    <col min="3272" max="3272" width="4" style="221" customWidth="1"/>
    <col min="3273" max="3273" width="6.21875" style="221" customWidth="1"/>
    <col min="3274" max="3274" width="4" style="221" customWidth="1"/>
    <col min="3275" max="3275" width="3.6640625" style="221" customWidth="1"/>
    <col min="3276" max="3279" width="3.5546875" style="221" customWidth="1"/>
    <col min="3280" max="3280" width="6.21875" style="221" customWidth="1"/>
    <col min="3281" max="3281" width="13.88671875" style="221" customWidth="1"/>
    <col min="3282" max="3282" width="3.21875" style="221" customWidth="1"/>
    <col min="3283" max="3283" width="2.6640625" style="221" customWidth="1"/>
    <col min="3284" max="3284" width="2.77734375" style="221" customWidth="1"/>
    <col min="3285" max="3285" width="4.77734375" style="221" customWidth="1"/>
    <col min="3286" max="3286" width="4.6640625" style="221" customWidth="1"/>
    <col min="3287" max="3287" width="6" style="221" customWidth="1"/>
    <col min="3288" max="3291" width="6.77734375" style="221" customWidth="1"/>
    <col min="3292" max="3292" width="4" style="221" customWidth="1"/>
    <col min="3293" max="3293" width="2.21875" style="221" customWidth="1"/>
    <col min="3294" max="3294" width="4" style="221" customWidth="1"/>
    <col min="3295" max="3295" width="3.6640625" style="221" customWidth="1"/>
    <col min="3296" max="3300" width="3.5546875" style="221" customWidth="1"/>
    <col min="3301" max="3302" width="11.5546875" style="221" customWidth="1"/>
    <col min="3303" max="3303" width="9.21875" style="221" customWidth="1"/>
    <col min="3304" max="3304" width="9.109375" style="221" customWidth="1"/>
    <col min="3305" max="3306" width="9.21875" style="221" customWidth="1"/>
    <col min="3307" max="3307" width="9.109375" style="221" customWidth="1"/>
    <col min="3308" max="3308" width="2.88671875" style="221" customWidth="1"/>
    <col min="3309" max="3309" width="2.44140625" style="221" customWidth="1"/>
    <col min="3310" max="3311" width="9.109375" style="221" customWidth="1"/>
    <col min="3312" max="3312" width="9.109375" style="221"/>
    <col min="3313" max="3313" width="2.88671875" style="222" bestFit="1" customWidth="1"/>
    <col min="3314" max="3314" width="2.44140625" style="222" bestFit="1" customWidth="1"/>
    <col min="3315" max="3315" width="2.21875" style="222" bestFit="1" customWidth="1"/>
    <col min="3316" max="3317" width="3.77734375" style="222" bestFit="1" customWidth="1"/>
    <col min="3318" max="3318" width="5.88671875" style="222" bestFit="1" customWidth="1"/>
    <col min="3319" max="3319" width="3.88671875" style="222" bestFit="1" customWidth="1"/>
    <col min="3320" max="3328" width="9.109375" style="221"/>
    <col min="3329" max="3329" width="5.33203125" style="221" customWidth="1"/>
    <col min="3330" max="3330" width="9.44140625" style="221" customWidth="1"/>
    <col min="3331" max="3331" width="3.44140625" style="221" customWidth="1"/>
    <col min="3332" max="3332" width="2.77734375" style="221" customWidth="1"/>
    <col min="3333" max="3333" width="2.5546875" style="221" customWidth="1"/>
    <col min="3334" max="3335" width="4.77734375" style="221" customWidth="1"/>
    <col min="3336" max="3336" width="6" style="221" customWidth="1"/>
    <col min="3337" max="3337" width="7" style="221" customWidth="1"/>
    <col min="3338" max="3338" width="11.44140625" style="221" customWidth="1"/>
    <col min="3339" max="3339" width="14.109375" style="221" customWidth="1"/>
    <col min="3340" max="3340" width="2.6640625" style="221" customWidth="1"/>
    <col min="3341" max="3341" width="7.88671875" style="221" customWidth="1"/>
    <col min="3342" max="3343" width="8.77734375" style="221" customWidth="1"/>
    <col min="3344" max="3345" width="10.77734375" style="221" customWidth="1"/>
    <col min="3346" max="3346" width="9.88671875" style="221" customWidth="1"/>
    <col min="3347" max="3347" width="7.109375" style="221" customWidth="1"/>
    <col min="3348" max="3348" width="5.88671875" style="221" customWidth="1"/>
    <col min="3349" max="3349" width="13.77734375" style="221" customWidth="1"/>
    <col min="3350" max="3350" width="3.21875" style="221" customWidth="1"/>
    <col min="3351" max="3351" width="2.6640625" style="221" customWidth="1"/>
    <col min="3352" max="3352" width="2.77734375" style="221" customWidth="1"/>
    <col min="3353" max="3353" width="9.5546875" style="221" customWidth="1"/>
    <col min="3354" max="3354" width="4.6640625" style="221" customWidth="1"/>
    <col min="3355" max="3355" width="6" style="221" customWidth="1"/>
    <col min="3356" max="3358" width="6.21875" style="221" customWidth="1"/>
    <col min="3359" max="3359" width="6.77734375" style="221" customWidth="1"/>
    <col min="3360" max="3360" width="4" style="221" customWidth="1"/>
    <col min="3361" max="3363" width="6.21875" style="221" customWidth="1"/>
    <col min="3364" max="3364" width="7" style="221" customWidth="1"/>
    <col min="3365" max="3365" width="6.21875" style="221" customWidth="1"/>
    <col min="3366" max="3366" width="7" style="221" customWidth="1"/>
    <col min="3367" max="3367" width="3.5546875" style="221" customWidth="1"/>
    <col min="3368" max="3368" width="6.21875" style="221" customWidth="1"/>
    <col min="3369" max="3369" width="13.77734375" style="221" customWidth="1"/>
    <col min="3370" max="3370" width="3.21875" style="221" customWidth="1"/>
    <col min="3371" max="3371" width="2.6640625" style="221" customWidth="1"/>
    <col min="3372" max="3372" width="2.77734375" style="221" customWidth="1"/>
    <col min="3373" max="3373" width="4.77734375" style="221" customWidth="1"/>
    <col min="3374" max="3374" width="4.6640625" style="221" customWidth="1"/>
    <col min="3375" max="3375" width="6" style="221" customWidth="1"/>
    <col min="3376" max="3376" width="9.5546875" style="221" customWidth="1"/>
    <col min="3377" max="3379" width="6.77734375" style="221" customWidth="1"/>
    <col min="3380" max="3380" width="4" style="221" customWidth="1"/>
    <col min="3381" max="3381" width="2.21875" style="221" customWidth="1"/>
    <col min="3382" max="3382" width="4" style="221" customWidth="1"/>
    <col min="3383" max="3383" width="3.6640625" style="221" customWidth="1"/>
    <col min="3384" max="3386" width="3.5546875" style="221" customWidth="1"/>
    <col min="3387" max="3387" width="6.109375" style="221" customWidth="1"/>
    <col min="3388" max="3388" width="14.33203125" style="221" customWidth="1"/>
    <col min="3389" max="3389" width="13.88671875" style="221" customWidth="1"/>
    <col min="3390" max="3390" width="3.21875" style="221" customWidth="1"/>
    <col min="3391" max="3391" width="2.6640625" style="221" customWidth="1"/>
    <col min="3392" max="3392" width="2.77734375" style="221" customWidth="1"/>
    <col min="3393" max="3393" width="4.77734375" style="221" customWidth="1"/>
    <col min="3394" max="3394" width="4.6640625" style="221" customWidth="1"/>
    <col min="3395" max="3395" width="6" style="221" customWidth="1"/>
    <col min="3396" max="3399" width="6.77734375" style="221" customWidth="1"/>
    <col min="3400" max="3400" width="4" style="221" customWidth="1"/>
    <col min="3401" max="3401" width="6.21875" style="221" customWidth="1"/>
    <col min="3402" max="3402" width="4" style="221" customWidth="1"/>
    <col min="3403" max="3403" width="3.6640625" style="221" customWidth="1"/>
    <col min="3404" max="3407" width="3.5546875" style="221" customWidth="1"/>
    <col min="3408" max="3408" width="6.21875" style="221" customWidth="1"/>
    <col min="3409" max="3409" width="13.88671875" style="221" customWidth="1"/>
    <col min="3410" max="3410" width="3.21875" style="221" customWidth="1"/>
    <col min="3411" max="3411" width="2.6640625" style="221" customWidth="1"/>
    <col min="3412" max="3412" width="2.77734375" style="221" customWidth="1"/>
    <col min="3413" max="3413" width="4.77734375" style="221" customWidth="1"/>
    <col min="3414" max="3414" width="4.6640625" style="221" customWidth="1"/>
    <col min="3415" max="3415" width="6" style="221" customWidth="1"/>
    <col min="3416" max="3419" width="6.77734375" style="221" customWidth="1"/>
    <col min="3420" max="3420" width="4" style="221" customWidth="1"/>
    <col min="3421" max="3421" width="2.21875" style="221" customWidth="1"/>
    <col min="3422" max="3422" width="4" style="221" customWidth="1"/>
    <col min="3423" max="3423" width="3.6640625" style="221" customWidth="1"/>
    <col min="3424" max="3428" width="3.5546875" style="221" customWidth="1"/>
    <col min="3429" max="3430" width="11.5546875" style="221" customWidth="1"/>
    <col min="3431" max="3431" width="9.21875" style="221" customWidth="1"/>
    <col min="3432" max="3432" width="9.109375" style="221" customWidth="1"/>
    <col min="3433" max="3434" width="9.21875" style="221" customWidth="1"/>
    <col min="3435" max="3435" width="9.109375" style="221" customWidth="1"/>
    <col min="3436" max="3436" width="2.88671875" style="221" customWidth="1"/>
    <col min="3437" max="3437" width="2.44140625" style="221" customWidth="1"/>
    <col min="3438" max="3439" width="9.109375" style="221" customWidth="1"/>
    <col min="3440" max="3440" width="9.109375" style="221"/>
    <col min="3441" max="3441" width="2.88671875" style="222" bestFit="1" customWidth="1"/>
    <col min="3442" max="3442" width="2.44140625" style="222" bestFit="1" customWidth="1"/>
    <col min="3443" max="3443" width="2.21875" style="222" bestFit="1" customWidth="1"/>
    <col min="3444" max="3445" width="3.77734375" style="222" bestFit="1" customWidth="1"/>
    <col min="3446" max="3446" width="5.88671875" style="222" bestFit="1" customWidth="1"/>
    <col min="3447" max="3447" width="3.88671875" style="222" bestFit="1" customWidth="1"/>
    <col min="3448" max="3456" width="9.109375" style="221"/>
    <col min="3457" max="3457" width="5.33203125" style="221" customWidth="1"/>
    <col min="3458" max="3458" width="9.44140625" style="221" customWidth="1"/>
    <col min="3459" max="3459" width="3.44140625" style="221" customWidth="1"/>
    <col min="3460" max="3460" width="2.77734375" style="221" customWidth="1"/>
    <col min="3461" max="3461" width="2.5546875" style="221" customWidth="1"/>
    <col min="3462" max="3463" width="4.77734375" style="221" customWidth="1"/>
    <col min="3464" max="3464" width="6" style="221" customWidth="1"/>
    <col min="3465" max="3465" width="7" style="221" customWidth="1"/>
    <col min="3466" max="3466" width="11.44140625" style="221" customWidth="1"/>
    <col min="3467" max="3467" width="14.109375" style="221" customWidth="1"/>
    <col min="3468" max="3468" width="2.6640625" style="221" customWidth="1"/>
    <col min="3469" max="3469" width="7.88671875" style="221" customWidth="1"/>
    <col min="3470" max="3471" width="8.77734375" style="221" customWidth="1"/>
    <col min="3472" max="3473" width="10.77734375" style="221" customWidth="1"/>
    <col min="3474" max="3474" width="9.88671875" style="221" customWidth="1"/>
    <col min="3475" max="3475" width="7.109375" style="221" customWidth="1"/>
    <col min="3476" max="3476" width="5.88671875" style="221" customWidth="1"/>
    <col min="3477" max="3477" width="13.77734375" style="221" customWidth="1"/>
    <col min="3478" max="3478" width="3.21875" style="221" customWidth="1"/>
    <col min="3479" max="3479" width="2.6640625" style="221" customWidth="1"/>
    <col min="3480" max="3480" width="2.77734375" style="221" customWidth="1"/>
    <col min="3481" max="3481" width="9.5546875" style="221" customWidth="1"/>
    <col min="3482" max="3482" width="4.6640625" style="221" customWidth="1"/>
    <col min="3483" max="3483" width="6" style="221" customWidth="1"/>
    <col min="3484" max="3486" width="6.21875" style="221" customWidth="1"/>
    <col min="3487" max="3487" width="6.77734375" style="221" customWidth="1"/>
    <col min="3488" max="3488" width="4" style="221" customWidth="1"/>
    <col min="3489" max="3491" width="6.21875" style="221" customWidth="1"/>
    <col min="3492" max="3492" width="7" style="221" customWidth="1"/>
    <col min="3493" max="3493" width="6.21875" style="221" customWidth="1"/>
    <col min="3494" max="3494" width="7" style="221" customWidth="1"/>
    <col min="3495" max="3495" width="3.5546875" style="221" customWidth="1"/>
    <col min="3496" max="3496" width="6.21875" style="221" customWidth="1"/>
    <col min="3497" max="3497" width="13.77734375" style="221" customWidth="1"/>
    <col min="3498" max="3498" width="3.21875" style="221" customWidth="1"/>
    <col min="3499" max="3499" width="2.6640625" style="221" customWidth="1"/>
    <col min="3500" max="3500" width="2.77734375" style="221" customWidth="1"/>
    <col min="3501" max="3501" width="4.77734375" style="221" customWidth="1"/>
    <col min="3502" max="3502" width="4.6640625" style="221" customWidth="1"/>
    <col min="3503" max="3503" width="6" style="221" customWidth="1"/>
    <col min="3504" max="3504" width="9.5546875" style="221" customWidth="1"/>
    <col min="3505" max="3507" width="6.77734375" style="221" customWidth="1"/>
    <col min="3508" max="3508" width="4" style="221" customWidth="1"/>
    <col min="3509" max="3509" width="2.21875" style="221" customWidth="1"/>
    <col min="3510" max="3510" width="4" style="221" customWidth="1"/>
    <col min="3511" max="3511" width="3.6640625" style="221" customWidth="1"/>
    <col min="3512" max="3514" width="3.5546875" style="221" customWidth="1"/>
    <col min="3515" max="3515" width="6.109375" style="221" customWidth="1"/>
    <col min="3516" max="3516" width="14.33203125" style="221" customWidth="1"/>
    <col min="3517" max="3517" width="13.88671875" style="221" customWidth="1"/>
    <col min="3518" max="3518" width="3.21875" style="221" customWidth="1"/>
    <col min="3519" max="3519" width="2.6640625" style="221" customWidth="1"/>
    <col min="3520" max="3520" width="2.77734375" style="221" customWidth="1"/>
    <col min="3521" max="3521" width="4.77734375" style="221" customWidth="1"/>
    <col min="3522" max="3522" width="4.6640625" style="221" customWidth="1"/>
    <col min="3523" max="3523" width="6" style="221" customWidth="1"/>
    <col min="3524" max="3527" width="6.77734375" style="221" customWidth="1"/>
    <col min="3528" max="3528" width="4" style="221" customWidth="1"/>
    <col min="3529" max="3529" width="6.21875" style="221" customWidth="1"/>
    <col min="3530" max="3530" width="4" style="221" customWidth="1"/>
    <col min="3531" max="3531" width="3.6640625" style="221" customWidth="1"/>
    <col min="3532" max="3535" width="3.5546875" style="221" customWidth="1"/>
    <col min="3536" max="3536" width="6.21875" style="221" customWidth="1"/>
    <col min="3537" max="3537" width="13.88671875" style="221" customWidth="1"/>
    <col min="3538" max="3538" width="3.21875" style="221" customWidth="1"/>
    <col min="3539" max="3539" width="2.6640625" style="221" customWidth="1"/>
    <col min="3540" max="3540" width="2.77734375" style="221" customWidth="1"/>
    <col min="3541" max="3541" width="4.77734375" style="221" customWidth="1"/>
    <col min="3542" max="3542" width="4.6640625" style="221" customWidth="1"/>
    <col min="3543" max="3543" width="6" style="221" customWidth="1"/>
    <col min="3544" max="3547" width="6.77734375" style="221" customWidth="1"/>
    <col min="3548" max="3548" width="4" style="221" customWidth="1"/>
    <col min="3549" max="3549" width="2.21875" style="221" customWidth="1"/>
    <col min="3550" max="3550" width="4" style="221" customWidth="1"/>
    <col min="3551" max="3551" width="3.6640625" style="221" customWidth="1"/>
    <col min="3552" max="3556" width="3.5546875" style="221" customWidth="1"/>
    <col min="3557" max="3558" width="11.5546875" style="221" customWidth="1"/>
    <col min="3559" max="3559" width="9.21875" style="221" customWidth="1"/>
    <col min="3560" max="3560" width="9.109375" style="221" customWidth="1"/>
    <col min="3561" max="3562" width="9.21875" style="221" customWidth="1"/>
    <col min="3563" max="3563" width="9.109375" style="221" customWidth="1"/>
    <col min="3564" max="3564" width="2.88671875" style="221" customWidth="1"/>
    <col min="3565" max="3565" width="2.44140625" style="221" customWidth="1"/>
    <col min="3566" max="3567" width="9.109375" style="221" customWidth="1"/>
    <col min="3568" max="3568" width="9.109375" style="221"/>
    <col min="3569" max="3569" width="2.88671875" style="222" bestFit="1" customWidth="1"/>
    <col min="3570" max="3570" width="2.44140625" style="222" bestFit="1" customWidth="1"/>
    <col min="3571" max="3571" width="2.21875" style="222" bestFit="1" customWidth="1"/>
    <col min="3572" max="3573" width="3.77734375" style="222" bestFit="1" customWidth="1"/>
    <col min="3574" max="3574" width="5.88671875" style="222" bestFit="1" customWidth="1"/>
    <col min="3575" max="3575" width="3.88671875" style="222" bestFit="1" customWidth="1"/>
    <col min="3576" max="3584" width="9.109375" style="221"/>
    <col min="3585" max="3585" width="5.33203125" style="221" customWidth="1"/>
    <col min="3586" max="3586" width="9.44140625" style="221" customWidth="1"/>
    <col min="3587" max="3587" width="3.44140625" style="221" customWidth="1"/>
    <col min="3588" max="3588" width="2.77734375" style="221" customWidth="1"/>
    <col min="3589" max="3589" width="2.5546875" style="221" customWidth="1"/>
    <col min="3590" max="3591" width="4.77734375" style="221" customWidth="1"/>
    <col min="3592" max="3592" width="6" style="221" customWidth="1"/>
    <col min="3593" max="3593" width="7" style="221" customWidth="1"/>
    <col min="3594" max="3594" width="11.44140625" style="221" customWidth="1"/>
    <col min="3595" max="3595" width="14.109375" style="221" customWidth="1"/>
    <col min="3596" max="3596" width="2.6640625" style="221" customWidth="1"/>
    <col min="3597" max="3597" width="7.88671875" style="221" customWidth="1"/>
    <col min="3598" max="3599" width="8.77734375" style="221" customWidth="1"/>
    <col min="3600" max="3601" width="10.77734375" style="221" customWidth="1"/>
    <col min="3602" max="3602" width="9.88671875" style="221" customWidth="1"/>
    <col min="3603" max="3603" width="7.109375" style="221" customWidth="1"/>
    <col min="3604" max="3604" width="5.88671875" style="221" customWidth="1"/>
    <col min="3605" max="3605" width="13.77734375" style="221" customWidth="1"/>
    <col min="3606" max="3606" width="3.21875" style="221" customWidth="1"/>
    <col min="3607" max="3607" width="2.6640625" style="221" customWidth="1"/>
    <col min="3608" max="3608" width="2.77734375" style="221" customWidth="1"/>
    <col min="3609" max="3609" width="9.5546875" style="221" customWidth="1"/>
    <col min="3610" max="3610" width="4.6640625" style="221" customWidth="1"/>
    <col min="3611" max="3611" width="6" style="221" customWidth="1"/>
    <col min="3612" max="3614" width="6.21875" style="221" customWidth="1"/>
    <col min="3615" max="3615" width="6.77734375" style="221" customWidth="1"/>
    <col min="3616" max="3616" width="4" style="221" customWidth="1"/>
    <col min="3617" max="3619" width="6.21875" style="221" customWidth="1"/>
    <col min="3620" max="3620" width="7" style="221" customWidth="1"/>
    <col min="3621" max="3621" width="6.21875" style="221" customWidth="1"/>
    <col min="3622" max="3622" width="7" style="221" customWidth="1"/>
    <col min="3623" max="3623" width="3.5546875" style="221" customWidth="1"/>
    <col min="3624" max="3624" width="6.21875" style="221" customWidth="1"/>
    <col min="3625" max="3625" width="13.77734375" style="221" customWidth="1"/>
    <col min="3626" max="3626" width="3.21875" style="221" customWidth="1"/>
    <col min="3627" max="3627" width="2.6640625" style="221" customWidth="1"/>
    <col min="3628" max="3628" width="2.77734375" style="221" customWidth="1"/>
    <col min="3629" max="3629" width="4.77734375" style="221" customWidth="1"/>
    <col min="3630" max="3630" width="4.6640625" style="221" customWidth="1"/>
    <col min="3631" max="3631" width="6" style="221" customWidth="1"/>
    <col min="3632" max="3632" width="9.5546875" style="221" customWidth="1"/>
    <col min="3633" max="3635" width="6.77734375" style="221" customWidth="1"/>
    <col min="3636" max="3636" width="4" style="221" customWidth="1"/>
    <col min="3637" max="3637" width="2.21875" style="221" customWidth="1"/>
    <col min="3638" max="3638" width="4" style="221" customWidth="1"/>
    <col min="3639" max="3639" width="3.6640625" style="221" customWidth="1"/>
    <col min="3640" max="3642" width="3.5546875" style="221" customWidth="1"/>
    <col min="3643" max="3643" width="6.109375" style="221" customWidth="1"/>
    <col min="3644" max="3644" width="14.33203125" style="221" customWidth="1"/>
    <col min="3645" max="3645" width="13.88671875" style="221" customWidth="1"/>
    <col min="3646" max="3646" width="3.21875" style="221" customWidth="1"/>
    <col min="3647" max="3647" width="2.6640625" style="221" customWidth="1"/>
    <col min="3648" max="3648" width="2.77734375" style="221" customWidth="1"/>
    <col min="3649" max="3649" width="4.77734375" style="221" customWidth="1"/>
    <col min="3650" max="3650" width="4.6640625" style="221" customWidth="1"/>
    <col min="3651" max="3651" width="6" style="221" customWidth="1"/>
    <col min="3652" max="3655" width="6.77734375" style="221" customWidth="1"/>
    <col min="3656" max="3656" width="4" style="221" customWidth="1"/>
    <col min="3657" max="3657" width="6.21875" style="221" customWidth="1"/>
    <col min="3658" max="3658" width="4" style="221" customWidth="1"/>
    <col min="3659" max="3659" width="3.6640625" style="221" customWidth="1"/>
    <col min="3660" max="3663" width="3.5546875" style="221" customWidth="1"/>
    <col min="3664" max="3664" width="6.21875" style="221" customWidth="1"/>
    <col min="3665" max="3665" width="13.88671875" style="221" customWidth="1"/>
    <col min="3666" max="3666" width="3.21875" style="221" customWidth="1"/>
    <col min="3667" max="3667" width="2.6640625" style="221" customWidth="1"/>
    <col min="3668" max="3668" width="2.77734375" style="221" customWidth="1"/>
    <col min="3669" max="3669" width="4.77734375" style="221" customWidth="1"/>
    <col min="3670" max="3670" width="4.6640625" style="221" customWidth="1"/>
    <col min="3671" max="3671" width="6" style="221" customWidth="1"/>
    <col min="3672" max="3675" width="6.77734375" style="221" customWidth="1"/>
    <col min="3676" max="3676" width="4" style="221" customWidth="1"/>
    <col min="3677" max="3677" width="2.21875" style="221" customWidth="1"/>
    <col min="3678" max="3678" width="4" style="221" customWidth="1"/>
    <col min="3679" max="3679" width="3.6640625" style="221" customWidth="1"/>
    <col min="3680" max="3684" width="3.5546875" style="221" customWidth="1"/>
    <col min="3685" max="3686" width="11.5546875" style="221" customWidth="1"/>
    <col min="3687" max="3687" width="9.21875" style="221" customWidth="1"/>
    <col min="3688" max="3688" width="9.109375" style="221" customWidth="1"/>
    <col min="3689" max="3690" width="9.21875" style="221" customWidth="1"/>
    <col min="3691" max="3691" width="9.109375" style="221" customWidth="1"/>
    <col min="3692" max="3692" width="2.88671875" style="221" customWidth="1"/>
    <col min="3693" max="3693" width="2.44140625" style="221" customWidth="1"/>
    <col min="3694" max="3695" width="9.109375" style="221" customWidth="1"/>
    <col min="3696" max="3696" width="9.109375" style="221"/>
    <col min="3697" max="3697" width="2.88671875" style="222" bestFit="1" customWidth="1"/>
    <col min="3698" max="3698" width="2.44140625" style="222" bestFit="1" customWidth="1"/>
    <col min="3699" max="3699" width="2.21875" style="222" bestFit="1" customWidth="1"/>
    <col min="3700" max="3701" width="3.77734375" style="222" bestFit="1" customWidth="1"/>
    <col min="3702" max="3702" width="5.88671875" style="222" bestFit="1" customWidth="1"/>
    <col min="3703" max="3703" width="3.88671875" style="222" bestFit="1" customWidth="1"/>
    <col min="3704" max="3712" width="9.109375" style="221"/>
    <col min="3713" max="3713" width="5.33203125" style="221" customWidth="1"/>
    <col min="3714" max="3714" width="9.44140625" style="221" customWidth="1"/>
    <col min="3715" max="3715" width="3.44140625" style="221" customWidth="1"/>
    <col min="3716" max="3716" width="2.77734375" style="221" customWidth="1"/>
    <col min="3717" max="3717" width="2.5546875" style="221" customWidth="1"/>
    <col min="3718" max="3719" width="4.77734375" style="221" customWidth="1"/>
    <col min="3720" max="3720" width="6" style="221" customWidth="1"/>
    <col min="3721" max="3721" width="7" style="221" customWidth="1"/>
    <col min="3722" max="3722" width="11.44140625" style="221" customWidth="1"/>
    <col min="3723" max="3723" width="14.109375" style="221" customWidth="1"/>
    <col min="3724" max="3724" width="2.6640625" style="221" customWidth="1"/>
    <col min="3725" max="3725" width="7.88671875" style="221" customWidth="1"/>
    <col min="3726" max="3727" width="8.77734375" style="221" customWidth="1"/>
    <col min="3728" max="3729" width="10.77734375" style="221" customWidth="1"/>
    <col min="3730" max="3730" width="9.88671875" style="221" customWidth="1"/>
    <col min="3731" max="3731" width="7.109375" style="221" customWidth="1"/>
    <col min="3732" max="3732" width="5.88671875" style="221" customWidth="1"/>
    <col min="3733" max="3733" width="13.77734375" style="221" customWidth="1"/>
    <col min="3734" max="3734" width="3.21875" style="221" customWidth="1"/>
    <col min="3735" max="3735" width="2.6640625" style="221" customWidth="1"/>
    <col min="3736" max="3736" width="2.77734375" style="221" customWidth="1"/>
    <col min="3737" max="3737" width="9.5546875" style="221" customWidth="1"/>
    <col min="3738" max="3738" width="4.6640625" style="221" customWidth="1"/>
    <col min="3739" max="3739" width="6" style="221" customWidth="1"/>
    <col min="3740" max="3742" width="6.21875" style="221" customWidth="1"/>
    <col min="3743" max="3743" width="6.77734375" style="221" customWidth="1"/>
    <col min="3744" max="3744" width="4" style="221" customWidth="1"/>
    <col min="3745" max="3747" width="6.21875" style="221" customWidth="1"/>
    <col min="3748" max="3748" width="7" style="221" customWidth="1"/>
    <col min="3749" max="3749" width="6.21875" style="221" customWidth="1"/>
    <col min="3750" max="3750" width="7" style="221" customWidth="1"/>
    <col min="3751" max="3751" width="3.5546875" style="221" customWidth="1"/>
    <col min="3752" max="3752" width="6.21875" style="221" customWidth="1"/>
    <col min="3753" max="3753" width="13.77734375" style="221" customWidth="1"/>
    <col min="3754" max="3754" width="3.21875" style="221" customWidth="1"/>
    <col min="3755" max="3755" width="2.6640625" style="221" customWidth="1"/>
    <col min="3756" max="3756" width="2.77734375" style="221" customWidth="1"/>
    <col min="3757" max="3757" width="4.77734375" style="221" customWidth="1"/>
    <col min="3758" max="3758" width="4.6640625" style="221" customWidth="1"/>
    <col min="3759" max="3759" width="6" style="221" customWidth="1"/>
    <col min="3760" max="3760" width="9.5546875" style="221" customWidth="1"/>
    <col min="3761" max="3763" width="6.77734375" style="221" customWidth="1"/>
    <col min="3764" max="3764" width="4" style="221" customWidth="1"/>
    <col min="3765" max="3765" width="2.21875" style="221" customWidth="1"/>
    <col min="3766" max="3766" width="4" style="221" customWidth="1"/>
    <col min="3767" max="3767" width="3.6640625" style="221" customWidth="1"/>
    <col min="3768" max="3770" width="3.5546875" style="221" customWidth="1"/>
    <col min="3771" max="3771" width="6.109375" style="221" customWidth="1"/>
    <col min="3772" max="3772" width="14.33203125" style="221" customWidth="1"/>
    <col min="3773" max="3773" width="13.88671875" style="221" customWidth="1"/>
    <col min="3774" max="3774" width="3.21875" style="221" customWidth="1"/>
    <col min="3775" max="3775" width="2.6640625" style="221" customWidth="1"/>
    <col min="3776" max="3776" width="2.77734375" style="221" customWidth="1"/>
    <col min="3777" max="3777" width="4.77734375" style="221" customWidth="1"/>
    <col min="3778" max="3778" width="4.6640625" style="221" customWidth="1"/>
    <col min="3779" max="3779" width="6" style="221" customWidth="1"/>
    <col min="3780" max="3783" width="6.77734375" style="221" customWidth="1"/>
    <col min="3784" max="3784" width="4" style="221" customWidth="1"/>
    <col min="3785" max="3785" width="6.21875" style="221" customWidth="1"/>
    <col min="3786" max="3786" width="4" style="221" customWidth="1"/>
    <col min="3787" max="3787" width="3.6640625" style="221" customWidth="1"/>
    <col min="3788" max="3791" width="3.5546875" style="221" customWidth="1"/>
    <col min="3792" max="3792" width="6.21875" style="221" customWidth="1"/>
    <col min="3793" max="3793" width="13.88671875" style="221" customWidth="1"/>
    <col min="3794" max="3794" width="3.21875" style="221" customWidth="1"/>
    <col min="3795" max="3795" width="2.6640625" style="221" customWidth="1"/>
    <col min="3796" max="3796" width="2.77734375" style="221" customWidth="1"/>
    <col min="3797" max="3797" width="4.77734375" style="221" customWidth="1"/>
    <col min="3798" max="3798" width="4.6640625" style="221" customWidth="1"/>
    <col min="3799" max="3799" width="6" style="221" customWidth="1"/>
    <col min="3800" max="3803" width="6.77734375" style="221" customWidth="1"/>
    <col min="3804" max="3804" width="4" style="221" customWidth="1"/>
    <col min="3805" max="3805" width="2.21875" style="221" customWidth="1"/>
    <col min="3806" max="3806" width="4" style="221" customWidth="1"/>
    <col min="3807" max="3807" width="3.6640625" style="221" customWidth="1"/>
    <col min="3808" max="3812" width="3.5546875" style="221" customWidth="1"/>
    <col min="3813" max="3814" width="11.5546875" style="221" customWidth="1"/>
    <col min="3815" max="3815" width="9.21875" style="221" customWidth="1"/>
    <col min="3816" max="3816" width="9.109375" style="221" customWidth="1"/>
    <col min="3817" max="3818" width="9.21875" style="221" customWidth="1"/>
    <col min="3819" max="3819" width="9.109375" style="221" customWidth="1"/>
    <col min="3820" max="3820" width="2.88671875" style="221" customWidth="1"/>
    <col min="3821" max="3821" width="2.44140625" style="221" customWidth="1"/>
    <col min="3822" max="3823" width="9.109375" style="221" customWidth="1"/>
    <col min="3824" max="3824" width="9.109375" style="221"/>
    <col min="3825" max="3825" width="2.88671875" style="222" bestFit="1" customWidth="1"/>
    <col min="3826" max="3826" width="2.44140625" style="222" bestFit="1" customWidth="1"/>
    <col min="3827" max="3827" width="2.21875" style="222" bestFit="1" customWidth="1"/>
    <col min="3828" max="3829" width="3.77734375" style="222" bestFit="1" customWidth="1"/>
    <col min="3830" max="3830" width="5.88671875" style="222" bestFit="1" customWidth="1"/>
    <col min="3831" max="3831" width="3.88671875" style="222" bestFit="1" customWidth="1"/>
    <col min="3832" max="3840" width="9.109375" style="221"/>
    <col min="3841" max="3841" width="5.33203125" style="221" customWidth="1"/>
    <col min="3842" max="3842" width="9.44140625" style="221" customWidth="1"/>
    <col min="3843" max="3843" width="3.44140625" style="221" customWidth="1"/>
    <col min="3844" max="3844" width="2.77734375" style="221" customWidth="1"/>
    <col min="3845" max="3845" width="2.5546875" style="221" customWidth="1"/>
    <col min="3846" max="3847" width="4.77734375" style="221" customWidth="1"/>
    <col min="3848" max="3848" width="6" style="221" customWidth="1"/>
    <col min="3849" max="3849" width="7" style="221" customWidth="1"/>
    <col min="3850" max="3850" width="11.44140625" style="221" customWidth="1"/>
    <col min="3851" max="3851" width="14.109375" style="221" customWidth="1"/>
    <col min="3852" max="3852" width="2.6640625" style="221" customWidth="1"/>
    <col min="3853" max="3853" width="7.88671875" style="221" customWidth="1"/>
    <col min="3854" max="3855" width="8.77734375" style="221" customWidth="1"/>
    <col min="3856" max="3857" width="10.77734375" style="221" customWidth="1"/>
    <col min="3858" max="3858" width="9.88671875" style="221" customWidth="1"/>
    <col min="3859" max="3859" width="7.109375" style="221" customWidth="1"/>
    <col min="3860" max="3860" width="5.88671875" style="221" customWidth="1"/>
    <col min="3861" max="3861" width="13.77734375" style="221" customWidth="1"/>
    <col min="3862" max="3862" width="3.21875" style="221" customWidth="1"/>
    <col min="3863" max="3863" width="2.6640625" style="221" customWidth="1"/>
    <col min="3864" max="3864" width="2.77734375" style="221" customWidth="1"/>
    <col min="3865" max="3865" width="9.5546875" style="221" customWidth="1"/>
    <col min="3866" max="3866" width="4.6640625" style="221" customWidth="1"/>
    <col min="3867" max="3867" width="6" style="221" customWidth="1"/>
    <col min="3868" max="3870" width="6.21875" style="221" customWidth="1"/>
    <col min="3871" max="3871" width="6.77734375" style="221" customWidth="1"/>
    <col min="3872" max="3872" width="4" style="221" customWidth="1"/>
    <col min="3873" max="3875" width="6.21875" style="221" customWidth="1"/>
    <col min="3876" max="3876" width="7" style="221" customWidth="1"/>
    <col min="3877" max="3877" width="6.21875" style="221" customWidth="1"/>
    <col min="3878" max="3878" width="7" style="221" customWidth="1"/>
    <col min="3879" max="3879" width="3.5546875" style="221" customWidth="1"/>
    <col min="3880" max="3880" width="6.21875" style="221" customWidth="1"/>
    <col min="3881" max="3881" width="13.77734375" style="221" customWidth="1"/>
    <col min="3882" max="3882" width="3.21875" style="221" customWidth="1"/>
    <col min="3883" max="3883" width="2.6640625" style="221" customWidth="1"/>
    <col min="3884" max="3884" width="2.77734375" style="221" customWidth="1"/>
    <col min="3885" max="3885" width="4.77734375" style="221" customWidth="1"/>
    <col min="3886" max="3886" width="4.6640625" style="221" customWidth="1"/>
    <col min="3887" max="3887" width="6" style="221" customWidth="1"/>
    <col min="3888" max="3888" width="9.5546875" style="221" customWidth="1"/>
    <col min="3889" max="3891" width="6.77734375" style="221" customWidth="1"/>
    <col min="3892" max="3892" width="4" style="221" customWidth="1"/>
    <col min="3893" max="3893" width="2.21875" style="221" customWidth="1"/>
    <col min="3894" max="3894" width="4" style="221" customWidth="1"/>
    <col min="3895" max="3895" width="3.6640625" style="221" customWidth="1"/>
    <col min="3896" max="3898" width="3.5546875" style="221" customWidth="1"/>
    <col min="3899" max="3899" width="6.109375" style="221" customWidth="1"/>
    <col min="3900" max="3900" width="14.33203125" style="221" customWidth="1"/>
    <col min="3901" max="3901" width="13.88671875" style="221" customWidth="1"/>
    <col min="3902" max="3902" width="3.21875" style="221" customWidth="1"/>
    <col min="3903" max="3903" width="2.6640625" style="221" customWidth="1"/>
    <col min="3904" max="3904" width="2.77734375" style="221" customWidth="1"/>
    <col min="3905" max="3905" width="4.77734375" style="221" customWidth="1"/>
    <col min="3906" max="3906" width="4.6640625" style="221" customWidth="1"/>
    <col min="3907" max="3907" width="6" style="221" customWidth="1"/>
    <col min="3908" max="3911" width="6.77734375" style="221" customWidth="1"/>
    <col min="3912" max="3912" width="4" style="221" customWidth="1"/>
    <col min="3913" max="3913" width="6.21875" style="221" customWidth="1"/>
    <col min="3914" max="3914" width="4" style="221" customWidth="1"/>
    <col min="3915" max="3915" width="3.6640625" style="221" customWidth="1"/>
    <col min="3916" max="3919" width="3.5546875" style="221" customWidth="1"/>
    <col min="3920" max="3920" width="6.21875" style="221" customWidth="1"/>
    <col min="3921" max="3921" width="13.88671875" style="221" customWidth="1"/>
    <col min="3922" max="3922" width="3.21875" style="221" customWidth="1"/>
    <col min="3923" max="3923" width="2.6640625" style="221" customWidth="1"/>
    <col min="3924" max="3924" width="2.77734375" style="221" customWidth="1"/>
    <col min="3925" max="3925" width="4.77734375" style="221" customWidth="1"/>
    <col min="3926" max="3926" width="4.6640625" style="221" customWidth="1"/>
    <col min="3927" max="3927" width="6" style="221" customWidth="1"/>
    <col min="3928" max="3931" width="6.77734375" style="221" customWidth="1"/>
    <col min="3932" max="3932" width="4" style="221" customWidth="1"/>
    <col min="3933" max="3933" width="2.21875" style="221" customWidth="1"/>
    <col min="3934" max="3934" width="4" style="221" customWidth="1"/>
    <col min="3935" max="3935" width="3.6640625" style="221" customWidth="1"/>
    <col min="3936" max="3940" width="3.5546875" style="221" customWidth="1"/>
    <col min="3941" max="3942" width="11.5546875" style="221" customWidth="1"/>
    <col min="3943" max="3943" width="9.21875" style="221" customWidth="1"/>
    <col min="3944" max="3944" width="9.109375" style="221" customWidth="1"/>
    <col min="3945" max="3946" width="9.21875" style="221" customWidth="1"/>
    <col min="3947" max="3947" width="9.109375" style="221" customWidth="1"/>
    <col min="3948" max="3948" width="2.88671875" style="221" customWidth="1"/>
    <col min="3949" max="3949" width="2.44140625" style="221" customWidth="1"/>
    <col min="3950" max="3951" width="9.109375" style="221" customWidth="1"/>
    <col min="3952" max="3952" width="9.109375" style="221"/>
    <col min="3953" max="3953" width="2.88671875" style="222" bestFit="1" customWidth="1"/>
    <col min="3954" max="3954" width="2.44140625" style="222" bestFit="1" customWidth="1"/>
    <col min="3955" max="3955" width="2.21875" style="222" bestFit="1" customWidth="1"/>
    <col min="3956" max="3957" width="3.77734375" style="222" bestFit="1" customWidth="1"/>
    <col min="3958" max="3958" width="5.88671875" style="222" bestFit="1" customWidth="1"/>
    <col min="3959" max="3959" width="3.88671875" style="222" bestFit="1" customWidth="1"/>
    <col min="3960" max="3968" width="9.109375" style="221"/>
    <col min="3969" max="3969" width="5.33203125" style="221" customWidth="1"/>
    <col min="3970" max="3970" width="9.44140625" style="221" customWidth="1"/>
    <col min="3971" max="3971" width="3.44140625" style="221" customWidth="1"/>
    <col min="3972" max="3972" width="2.77734375" style="221" customWidth="1"/>
    <col min="3973" max="3973" width="2.5546875" style="221" customWidth="1"/>
    <col min="3974" max="3975" width="4.77734375" style="221" customWidth="1"/>
    <col min="3976" max="3976" width="6" style="221" customWidth="1"/>
    <col min="3977" max="3977" width="7" style="221" customWidth="1"/>
    <col min="3978" max="3978" width="11.44140625" style="221" customWidth="1"/>
    <col min="3979" max="3979" width="14.109375" style="221" customWidth="1"/>
    <col min="3980" max="3980" width="2.6640625" style="221" customWidth="1"/>
    <col min="3981" max="3981" width="7.88671875" style="221" customWidth="1"/>
    <col min="3982" max="3983" width="8.77734375" style="221" customWidth="1"/>
    <col min="3984" max="3985" width="10.77734375" style="221" customWidth="1"/>
    <col min="3986" max="3986" width="9.88671875" style="221" customWidth="1"/>
    <col min="3987" max="3987" width="7.109375" style="221" customWidth="1"/>
    <col min="3988" max="3988" width="5.88671875" style="221" customWidth="1"/>
    <col min="3989" max="3989" width="13.77734375" style="221" customWidth="1"/>
    <col min="3990" max="3990" width="3.21875" style="221" customWidth="1"/>
    <col min="3991" max="3991" width="2.6640625" style="221" customWidth="1"/>
    <col min="3992" max="3992" width="2.77734375" style="221" customWidth="1"/>
    <col min="3993" max="3993" width="9.5546875" style="221" customWidth="1"/>
    <col min="3994" max="3994" width="4.6640625" style="221" customWidth="1"/>
    <col min="3995" max="3995" width="6" style="221" customWidth="1"/>
    <col min="3996" max="3998" width="6.21875" style="221" customWidth="1"/>
    <col min="3999" max="3999" width="6.77734375" style="221" customWidth="1"/>
    <col min="4000" max="4000" width="4" style="221" customWidth="1"/>
    <col min="4001" max="4003" width="6.21875" style="221" customWidth="1"/>
    <col min="4004" max="4004" width="7" style="221" customWidth="1"/>
    <col min="4005" max="4005" width="6.21875" style="221" customWidth="1"/>
    <col min="4006" max="4006" width="7" style="221" customWidth="1"/>
    <col min="4007" max="4007" width="3.5546875" style="221" customWidth="1"/>
    <col min="4008" max="4008" width="6.21875" style="221" customWidth="1"/>
    <col min="4009" max="4009" width="13.77734375" style="221" customWidth="1"/>
    <col min="4010" max="4010" width="3.21875" style="221" customWidth="1"/>
    <col min="4011" max="4011" width="2.6640625" style="221" customWidth="1"/>
    <col min="4012" max="4012" width="2.77734375" style="221" customWidth="1"/>
    <col min="4013" max="4013" width="4.77734375" style="221" customWidth="1"/>
    <col min="4014" max="4014" width="4.6640625" style="221" customWidth="1"/>
    <col min="4015" max="4015" width="6" style="221" customWidth="1"/>
    <col min="4016" max="4016" width="9.5546875" style="221" customWidth="1"/>
    <col min="4017" max="4019" width="6.77734375" style="221" customWidth="1"/>
    <col min="4020" max="4020" width="4" style="221" customWidth="1"/>
    <col min="4021" max="4021" width="2.21875" style="221" customWidth="1"/>
    <col min="4022" max="4022" width="4" style="221" customWidth="1"/>
    <col min="4023" max="4023" width="3.6640625" style="221" customWidth="1"/>
    <col min="4024" max="4026" width="3.5546875" style="221" customWidth="1"/>
    <col min="4027" max="4027" width="6.109375" style="221" customWidth="1"/>
    <col min="4028" max="4028" width="14.33203125" style="221" customWidth="1"/>
    <col min="4029" max="4029" width="13.88671875" style="221" customWidth="1"/>
    <col min="4030" max="4030" width="3.21875" style="221" customWidth="1"/>
    <col min="4031" max="4031" width="2.6640625" style="221" customWidth="1"/>
    <col min="4032" max="4032" width="2.77734375" style="221" customWidth="1"/>
    <col min="4033" max="4033" width="4.77734375" style="221" customWidth="1"/>
    <col min="4034" max="4034" width="4.6640625" style="221" customWidth="1"/>
    <col min="4035" max="4035" width="6" style="221" customWidth="1"/>
    <col min="4036" max="4039" width="6.77734375" style="221" customWidth="1"/>
    <col min="4040" max="4040" width="4" style="221" customWidth="1"/>
    <col min="4041" max="4041" width="6.21875" style="221" customWidth="1"/>
    <col min="4042" max="4042" width="4" style="221" customWidth="1"/>
    <col min="4043" max="4043" width="3.6640625" style="221" customWidth="1"/>
    <col min="4044" max="4047" width="3.5546875" style="221" customWidth="1"/>
    <col min="4048" max="4048" width="6.21875" style="221" customWidth="1"/>
    <col min="4049" max="4049" width="13.88671875" style="221" customWidth="1"/>
    <col min="4050" max="4050" width="3.21875" style="221" customWidth="1"/>
    <col min="4051" max="4051" width="2.6640625" style="221" customWidth="1"/>
    <col min="4052" max="4052" width="2.77734375" style="221" customWidth="1"/>
    <col min="4053" max="4053" width="4.77734375" style="221" customWidth="1"/>
    <col min="4054" max="4054" width="4.6640625" style="221" customWidth="1"/>
    <col min="4055" max="4055" width="6" style="221" customWidth="1"/>
    <col min="4056" max="4059" width="6.77734375" style="221" customWidth="1"/>
    <col min="4060" max="4060" width="4" style="221" customWidth="1"/>
    <col min="4061" max="4061" width="2.21875" style="221" customWidth="1"/>
    <col min="4062" max="4062" width="4" style="221" customWidth="1"/>
    <col min="4063" max="4063" width="3.6640625" style="221" customWidth="1"/>
    <col min="4064" max="4068" width="3.5546875" style="221" customWidth="1"/>
    <col min="4069" max="4070" width="11.5546875" style="221" customWidth="1"/>
    <col min="4071" max="4071" width="9.21875" style="221" customWidth="1"/>
    <col min="4072" max="4072" width="9.109375" style="221" customWidth="1"/>
    <col min="4073" max="4074" width="9.21875" style="221" customWidth="1"/>
    <col min="4075" max="4075" width="9.109375" style="221" customWidth="1"/>
    <col min="4076" max="4076" width="2.88671875" style="221" customWidth="1"/>
    <col min="4077" max="4077" width="2.44140625" style="221" customWidth="1"/>
    <col min="4078" max="4079" width="9.109375" style="221" customWidth="1"/>
    <col min="4080" max="4080" width="9.109375" style="221"/>
    <col min="4081" max="4081" width="2.88671875" style="222" bestFit="1" customWidth="1"/>
    <col min="4082" max="4082" width="2.44140625" style="222" bestFit="1" customWidth="1"/>
    <col min="4083" max="4083" width="2.21875" style="222" bestFit="1" customWidth="1"/>
    <col min="4084" max="4085" width="3.77734375" style="222" bestFit="1" customWidth="1"/>
    <col min="4086" max="4086" width="5.88671875" style="222" bestFit="1" customWidth="1"/>
    <col min="4087" max="4087" width="3.88671875" style="222" bestFit="1" customWidth="1"/>
    <col min="4088" max="4096" width="9.109375" style="221"/>
    <col min="4097" max="4097" width="5.33203125" style="221" customWidth="1"/>
    <col min="4098" max="4098" width="9.44140625" style="221" customWidth="1"/>
    <col min="4099" max="4099" width="3.44140625" style="221" customWidth="1"/>
    <col min="4100" max="4100" width="2.77734375" style="221" customWidth="1"/>
    <col min="4101" max="4101" width="2.5546875" style="221" customWidth="1"/>
    <col min="4102" max="4103" width="4.77734375" style="221" customWidth="1"/>
    <col min="4104" max="4104" width="6" style="221" customWidth="1"/>
    <col min="4105" max="4105" width="7" style="221" customWidth="1"/>
    <col min="4106" max="4106" width="11.44140625" style="221" customWidth="1"/>
    <col min="4107" max="4107" width="14.109375" style="221" customWidth="1"/>
    <col min="4108" max="4108" width="2.6640625" style="221" customWidth="1"/>
    <col min="4109" max="4109" width="7.88671875" style="221" customWidth="1"/>
    <col min="4110" max="4111" width="8.77734375" style="221" customWidth="1"/>
    <col min="4112" max="4113" width="10.77734375" style="221" customWidth="1"/>
    <col min="4114" max="4114" width="9.88671875" style="221" customWidth="1"/>
    <col min="4115" max="4115" width="7.109375" style="221" customWidth="1"/>
    <col min="4116" max="4116" width="5.88671875" style="221" customWidth="1"/>
    <col min="4117" max="4117" width="13.77734375" style="221" customWidth="1"/>
    <col min="4118" max="4118" width="3.21875" style="221" customWidth="1"/>
    <col min="4119" max="4119" width="2.6640625" style="221" customWidth="1"/>
    <col min="4120" max="4120" width="2.77734375" style="221" customWidth="1"/>
    <col min="4121" max="4121" width="9.5546875" style="221" customWidth="1"/>
    <col min="4122" max="4122" width="4.6640625" style="221" customWidth="1"/>
    <col min="4123" max="4123" width="6" style="221" customWidth="1"/>
    <col min="4124" max="4126" width="6.21875" style="221" customWidth="1"/>
    <col min="4127" max="4127" width="6.77734375" style="221" customWidth="1"/>
    <col min="4128" max="4128" width="4" style="221" customWidth="1"/>
    <col min="4129" max="4131" width="6.21875" style="221" customWidth="1"/>
    <col min="4132" max="4132" width="7" style="221" customWidth="1"/>
    <col min="4133" max="4133" width="6.21875" style="221" customWidth="1"/>
    <col min="4134" max="4134" width="7" style="221" customWidth="1"/>
    <col min="4135" max="4135" width="3.5546875" style="221" customWidth="1"/>
    <col min="4136" max="4136" width="6.21875" style="221" customWidth="1"/>
    <col min="4137" max="4137" width="13.77734375" style="221" customWidth="1"/>
    <col min="4138" max="4138" width="3.21875" style="221" customWidth="1"/>
    <col min="4139" max="4139" width="2.6640625" style="221" customWidth="1"/>
    <col min="4140" max="4140" width="2.77734375" style="221" customWidth="1"/>
    <col min="4141" max="4141" width="4.77734375" style="221" customWidth="1"/>
    <col min="4142" max="4142" width="4.6640625" style="221" customWidth="1"/>
    <col min="4143" max="4143" width="6" style="221" customWidth="1"/>
    <col min="4144" max="4144" width="9.5546875" style="221" customWidth="1"/>
    <col min="4145" max="4147" width="6.77734375" style="221" customWidth="1"/>
    <col min="4148" max="4148" width="4" style="221" customWidth="1"/>
    <col min="4149" max="4149" width="2.21875" style="221" customWidth="1"/>
    <col min="4150" max="4150" width="4" style="221" customWidth="1"/>
    <col min="4151" max="4151" width="3.6640625" style="221" customWidth="1"/>
    <col min="4152" max="4154" width="3.5546875" style="221" customWidth="1"/>
    <col min="4155" max="4155" width="6.109375" style="221" customWidth="1"/>
    <col min="4156" max="4156" width="14.33203125" style="221" customWidth="1"/>
    <col min="4157" max="4157" width="13.88671875" style="221" customWidth="1"/>
    <col min="4158" max="4158" width="3.21875" style="221" customWidth="1"/>
    <col min="4159" max="4159" width="2.6640625" style="221" customWidth="1"/>
    <col min="4160" max="4160" width="2.77734375" style="221" customWidth="1"/>
    <col min="4161" max="4161" width="4.77734375" style="221" customWidth="1"/>
    <col min="4162" max="4162" width="4.6640625" style="221" customWidth="1"/>
    <col min="4163" max="4163" width="6" style="221" customWidth="1"/>
    <col min="4164" max="4167" width="6.77734375" style="221" customWidth="1"/>
    <col min="4168" max="4168" width="4" style="221" customWidth="1"/>
    <col min="4169" max="4169" width="6.21875" style="221" customWidth="1"/>
    <col min="4170" max="4170" width="4" style="221" customWidth="1"/>
    <col min="4171" max="4171" width="3.6640625" style="221" customWidth="1"/>
    <col min="4172" max="4175" width="3.5546875" style="221" customWidth="1"/>
    <col min="4176" max="4176" width="6.21875" style="221" customWidth="1"/>
    <col min="4177" max="4177" width="13.88671875" style="221" customWidth="1"/>
    <col min="4178" max="4178" width="3.21875" style="221" customWidth="1"/>
    <col min="4179" max="4179" width="2.6640625" style="221" customWidth="1"/>
    <col min="4180" max="4180" width="2.77734375" style="221" customWidth="1"/>
    <col min="4181" max="4181" width="4.77734375" style="221" customWidth="1"/>
    <col min="4182" max="4182" width="4.6640625" style="221" customWidth="1"/>
    <col min="4183" max="4183" width="6" style="221" customWidth="1"/>
    <col min="4184" max="4187" width="6.77734375" style="221" customWidth="1"/>
    <col min="4188" max="4188" width="4" style="221" customWidth="1"/>
    <col min="4189" max="4189" width="2.21875" style="221" customWidth="1"/>
    <col min="4190" max="4190" width="4" style="221" customWidth="1"/>
    <col min="4191" max="4191" width="3.6640625" style="221" customWidth="1"/>
    <col min="4192" max="4196" width="3.5546875" style="221" customWidth="1"/>
    <col min="4197" max="4198" width="11.5546875" style="221" customWidth="1"/>
    <col min="4199" max="4199" width="9.21875" style="221" customWidth="1"/>
    <col min="4200" max="4200" width="9.109375" style="221" customWidth="1"/>
    <col min="4201" max="4202" width="9.21875" style="221" customWidth="1"/>
    <col min="4203" max="4203" width="9.109375" style="221" customWidth="1"/>
    <col min="4204" max="4204" width="2.88671875" style="221" customWidth="1"/>
    <col min="4205" max="4205" width="2.44140625" style="221" customWidth="1"/>
    <col min="4206" max="4207" width="9.109375" style="221" customWidth="1"/>
    <col min="4208" max="4208" width="9.109375" style="221"/>
    <col min="4209" max="4209" width="2.88671875" style="222" bestFit="1" customWidth="1"/>
    <col min="4210" max="4210" width="2.44140625" style="222" bestFit="1" customWidth="1"/>
    <col min="4211" max="4211" width="2.21875" style="222" bestFit="1" customWidth="1"/>
    <col min="4212" max="4213" width="3.77734375" style="222" bestFit="1" customWidth="1"/>
    <col min="4214" max="4214" width="5.88671875" style="222" bestFit="1" customWidth="1"/>
    <col min="4215" max="4215" width="3.88671875" style="222" bestFit="1" customWidth="1"/>
    <col min="4216" max="4224" width="9.109375" style="221"/>
    <col min="4225" max="4225" width="5.33203125" style="221" customWidth="1"/>
    <col min="4226" max="4226" width="9.44140625" style="221" customWidth="1"/>
    <col min="4227" max="4227" width="3.44140625" style="221" customWidth="1"/>
    <col min="4228" max="4228" width="2.77734375" style="221" customWidth="1"/>
    <col min="4229" max="4229" width="2.5546875" style="221" customWidth="1"/>
    <col min="4230" max="4231" width="4.77734375" style="221" customWidth="1"/>
    <col min="4232" max="4232" width="6" style="221" customWidth="1"/>
    <col min="4233" max="4233" width="7" style="221" customWidth="1"/>
    <col min="4234" max="4234" width="11.44140625" style="221" customWidth="1"/>
    <col min="4235" max="4235" width="14.109375" style="221" customWidth="1"/>
    <col min="4236" max="4236" width="2.6640625" style="221" customWidth="1"/>
    <col min="4237" max="4237" width="7.88671875" style="221" customWidth="1"/>
    <col min="4238" max="4239" width="8.77734375" style="221" customWidth="1"/>
    <col min="4240" max="4241" width="10.77734375" style="221" customWidth="1"/>
    <col min="4242" max="4242" width="9.88671875" style="221" customWidth="1"/>
    <col min="4243" max="4243" width="7.109375" style="221" customWidth="1"/>
    <col min="4244" max="4244" width="5.88671875" style="221" customWidth="1"/>
    <col min="4245" max="4245" width="13.77734375" style="221" customWidth="1"/>
    <col min="4246" max="4246" width="3.21875" style="221" customWidth="1"/>
    <col min="4247" max="4247" width="2.6640625" style="221" customWidth="1"/>
    <col min="4248" max="4248" width="2.77734375" style="221" customWidth="1"/>
    <col min="4249" max="4249" width="9.5546875" style="221" customWidth="1"/>
    <col min="4250" max="4250" width="4.6640625" style="221" customWidth="1"/>
    <col min="4251" max="4251" width="6" style="221" customWidth="1"/>
    <col min="4252" max="4254" width="6.21875" style="221" customWidth="1"/>
    <col min="4255" max="4255" width="6.77734375" style="221" customWidth="1"/>
    <col min="4256" max="4256" width="4" style="221" customWidth="1"/>
    <col min="4257" max="4259" width="6.21875" style="221" customWidth="1"/>
    <col min="4260" max="4260" width="7" style="221" customWidth="1"/>
    <col min="4261" max="4261" width="6.21875" style="221" customWidth="1"/>
    <col min="4262" max="4262" width="7" style="221" customWidth="1"/>
    <col min="4263" max="4263" width="3.5546875" style="221" customWidth="1"/>
    <col min="4264" max="4264" width="6.21875" style="221" customWidth="1"/>
    <col min="4265" max="4265" width="13.77734375" style="221" customWidth="1"/>
    <col min="4266" max="4266" width="3.21875" style="221" customWidth="1"/>
    <col min="4267" max="4267" width="2.6640625" style="221" customWidth="1"/>
    <col min="4268" max="4268" width="2.77734375" style="221" customWidth="1"/>
    <col min="4269" max="4269" width="4.77734375" style="221" customWidth="1"/>
    <col min="4270" max="4270" width="4.6640625" style="221" customWidth="1"/>
    <col min="4271" max="4271" width="6" style="221" customWidth="1"/>
    <col min="4272" max="4272" width="9.5546875" style="221" customWidth="1"/>
    <col min="4273" max="4275" width="6.77734375" style="221" customWidth="1"/>
    <col min="4276" max="4276" width="4" style="221" customWidth="1"/>
    <col min="4277" max="4277" width="2.21875" style="221" customWidth="1"/>
    <col min="4278" max="4278" width="4" style="221" customWidth="1"/>
    <col min="4279" max="4279" width="3.6640625" style="221" customWidth="1"/>
    <col min="4280" max="4282" width="3.5546875" style="221" customWidth="1"/>
    <col min="4283" max="4283" width="6.109375" style="221" customWidth="1"/>
    <col min="4284" max="4284" width="14.33203125" style="221" customWidth="1"/>
    <col min="4285" max="4285" width="13.88671875" style="221" customWidth="1"/>
    <col min="4286" max="4286" width="3.21875" style="221" customWidth="1"/>
    <col min="4287" max="4287" width="2.6640625" style="221" customWidth="1"/>
    <col min="4288" max="4288" width="2.77734375" style="221" customWidth="1"/>
    <col min="4289" max="4289" width="4.77734375" style="221" customWidth="1"/>
    <col min="4290" max="4290" width="4.6640625" style="221" customWidth="1"/>
    <col min="4291" max="4291" width="6" style="221" customWidth="1"/>
    <col min="4292" max="4295" width="6.77734375" style="221" customWidth="1"/>
    <col min="4296" max="4296" width="4" style="221" customWidth="1"/>
    <col min="4297" max="4297" width="6.21875" style="221" customWidth="1"/>
    <col min="4298" max="4298" width="4" style="221" customWidth="1"/>
    <col min="4299" max="4299" width="3.6640625" style="221" customWidth="1"/>
    <col min="4300" max="4303" width="3.5546875" style="221" customWidth="1"/>
    <col min="4304" max="4304" width="6.21875" style="221" customWidth="1"/>
    <col min="4305" max="4305" width="13.88671875" style="221" customWidth="1"/>
    <col min="4306" max="4306" width="3.21875" style="221" customWidth="1"/>
    <col min="4307" max="4307" width="2.6640625" style="221" customWidth="1"/>
    <col min="4308" max="4308" width="2.77734375" style="221" customWidth="1"/>
    <col min="4309" max="4309" width="4.77734375" style="221" customWidth="1"/>
    <col min="4310" max="4310" width="4.6640625" style="221" customWidth="1"/>
    <col min="4311" max="4311" width="6" style="221" customWidth="1"/>
    <col min="4312" max="4315" width="6.77734375" style="221" customWidth="1"/>
    <col min="4316" max="4316" width="4" style="221" customWidth="1"/>
    <col min="4317" max="4317" width="2.21875" style="221" customWidth="1"/>
    <col min="4318" max="4318" width="4" style="221" customWidth="1"/>
    <col min="4319" max="4319" width="3.6640625" style="221" customWidth="1"/>
    <col min="4320" max="4324" width="3.5546875" style="221" customWidth="1"/>
    <col min="4325" max="4326" width="11.5546875" style="221" customWidth="1"/>
    <col min="4327" max="4327" width="9.21875" style="221" customWidth="1"/>
    <col min="4328" max="4328" width="9.109375" style="221" customWidth="1"/>
    <col min="4329" max="4330" width="9.21875" style="221" customWidth="1"/>
    <col min="4331" max="4331" width="9.109375" style="221" customWidth="1"/>
    <col min="4332" max="4332" width="2.88671875" style="221" customWidth="1"/>
    <col min="4333" max="4333" width="2.44140625" style="221" customWidth="1"/>
    <col min="4334" max="4335" width="9.109375" style="221" customWidth="1"/>
    <col min="4336" max="4336" width="9.109375" style="221"/>
    <col min="4337" max="4337" width="2.88671875" style="222" bestFit="1" customWidth="1"/>
    <col min="4338" max="4338" width="2.44140625" style="222" bestFit="1" customWidth="1"/>
    <col min="4339" max="4339" width="2.21875" style="222" bestFit="1" customWidth="1"/>
    <col min="4340" max="4341" width="3.77734375" style="222" bestFit="1" customWidth="1"/>
    <col min="4342" max="4342" width="5.88671875" style="222" bestFit="1" customWidth="1"/>
    <col min="4343" max="4343" width="3.88671875" style="222" bestFit="1" customWidth="1"/>
    <col min="4344" max="4352" width="9.109375" style="221"/>
    <col min="4353" max="4353" width="5.33203125" style="221" customWidth="1"/>
    <col min="4354" max="4354" width="9.44140625" style="221" customWidth="1"/>
    <col min="4355" max="4355" width="3.44140625" style="221" customWidth="1"/>
    <col min="4356" max="4356" width="2.77734375" style="221" customWidth="1"/>
    <col min="4357" max="4357" width="2.5546875" style="221" customWidth="1"/>
    <col min="4358" max="4359" width="4.77734375" style="221" customWidth="1"/>
    <col min="4360" max="4360" width="6" style="221" customWidth="1"/>
    <col min="4361" max="4361" width="7" style="221" customWidth="1"/>
    <col min="4362" max="4362" width="11.44140625" style="221" customWidth="1"/>
    <col min="4363" max="4363" width="14.109375" style="221" customWidth="1"/>
    <col min="4364" max="4364" width="2.6640625" style="221" customWidth="1"/>
    <col min="4365" max="4365" width="7.88671875" style="221" customWidth="1"/>
    <col min="4366" max="4367" width="8.77734375" style="221" customWidth="1"/>
    <col min="4368" max="4369" width="10.77734375" style="221" customWidth="1"/>
    <col min="4370" max="4370" width="9.88671875" style="221" customWidth="1"/>
    <col min="4371" max="4371" width="7.109375" style="221" customWidth="1"/>
    <col min="4372" max="4372" width="5.88671875" style="221" customWidth="1"/>
    <col min="4373" max="4373" width="13.77734375" style="221" customWidth="1"/>
    <col min="4374" max="4374" width="3.21875" style="221" customWidth="1"/>
    <col min="4375" max="4375" width="2.6640625" style="221" customWidth="1"/>
    <col min="4376" max="4376" width="2.77734375" style="221" customWidth="1"/>
    <col min="4377" max="4377" width="9.5546875" style="221" customWidth="1"/>
    <col min="4378" max="4378" width="4.6640625" style="221" customWidth="1"/>
    <col min="4379" max="4379" width="6" style="221" customWidth="1"/>
    <col min="4380" max="4382" width="6.21875" style="221" customWidth="1"/>
    <col min="4383" max="4383" width="6.77734375" style="221" customWidth="1"/>
    <col min="4384" max="4384" width="4" style="221" customWidth="1"/>
    <col min="4385" max="4387" width="6.21875" style="221" customWidth="1"/>
    <col min="4388" max="4388" width="7" style="221" customWidth="1"/>
    <col min="4389" max="4389" width="6.21875" style="221" customWidth="1"/>
    <col min="4390" max="4390" width="7" style="221" customWidth="1"/>
    <col min="4391" max="4391" width="3.5546875" style="221" customWidth="1"/>
    <col min="4392" max="4392" width="6.21875" style="221" customWidth="1"/>
    <col min="4393" max="4393" width="13.77734375" style="221" customWidth="1"/>
    <col min="4394" max="4394" width="3.21875" style="221" customWidth="1"/>
    <col min="4395" max="4395" width="2.6640625" style="221" customWidth="1"/>
    <col min="4396" max="4396" width="2.77734375" style="221" customWidth="1"/>
    <col min="4397" max="4397" width="4.77734375" style="221" customWidth="1"/>
    <col min="4398" max="4398" width="4.6640625" style="221" customWidth="1"/>
    <col min="4399" max="4399" width="6" style="221" customWidth="1"/>
    <col min="4400" max="4400" width="9.5546875" style="221" customWidth="1"/>
    <col min="4401" max="4403" width="6.77734375" style="221" customWidth="1"/>
    <col min="4404" max="4404" width="4" style="221" customWidth="1"/>
    <col min="4405" max="4405" width="2.21875" style="221" customWidth="1"/>
    <col min="4406" max="4406" width="4" style="221" customWidth="1"/>
    <col min="4407" max="4407" width="3.6640625" style="221" customWidth="1"/>
    <col min="4408" max="4410" width="3.5546875" style="221" customWidth="1"/>
    <col min="4411" max="4411" width="6.109375" style="221" customWidth="1"/>
    <col min="4412" max="4412" width="14.33203125" style="221" customWidth="1"/>
    <col min="4413" max="4413" width="13.88671875" style="221" customWidth="1"/>
    <col min="4414" max="4414" width="3.21875" style="221" customWidth="1"/>
    <col min="4415" max="4415" width="2.6640625" style="221" customWidth="1"/>
    <col min="4416" max="4416" width="2.77734375" style="221" customWidth="1"/>
    <col min="4417" max="4417" width="4.77734375" style="221" customWidth="1"/>
    <col min="4418" max="4418" width="4.6640625" style="221" customWidth="1"/>
    <col min="4419" max="4419" width="6" style="221" customWidth="1"/>
    <col min="4420" max="4423" width="6.77734375" style="221" customWidth="1"/>
    <col min="4424" max="4424" width="4" style="221" customWidth="1"/>
    <col min="4425" max="4425" width="6.21875" style="221" customWidth="1"/>
    <col min="4426" max="4426" width="4" style="221" customWidth="1"/>
    <col min="4427" max="4427" width="3.6640625" style="221" customWidth="1"/>
    <col min="4428" max="4431" width="3.5546875" style="221" customWidth="1"/>
    <col min="4432" max="4432" width="6.21875" style="221" customWidth="1"/>
    <col min="4433" max="4433" width="13.88671875" style="221" customWidth="1"/>
    <col min="4434" max="4434" width="3.21875" style="221" customWidth="1"/>
    <col min="4435" max="4435" width="2.6640625" style="221" customWidth="1"/>
    <col min="4436" max="4436" width="2.77734375" style="221" customWidth="1"/>
    <col min="4437" max="4437" width="4.77734375" style="221" customWidth="1"/>
    <col min="4438" max="4438" width="4.6640625" style="221" customWidth="1"/>
    <col min="4439" max="4439" width="6" style="221" customWidth="1"/>
    <col min="4440" max="4443" width="6.77734375" style="221" customWidth="1"/>
    <col min="4444" max="4444" width="4" style="221" customWidth="1"/>
    <col min="4445" max="4445" width="2.21875" style="221" customWidth="1"/>
    <col min="4446" max="4446" width="4" style="221" customWidth="1"/>
    <col min="4447" max="4447" width="3.6640625" style="221" customWidth="1"/>
    <col min="4448" max="4452" width="3.5546875" style="221" customWidth="1"/>
    <col min="4453" max="4454" width="11.5546875" style="221" customWidth="1"/>
    <col min="4455" max="4455" width="9.21875" style="221" customWidth="1"/>
    <col min="4456" max="4456" width="9.109375" style="221" customWidth="1"/>
    <col min="4457" max="4458" width="9.21875" style="221" customWidth="1"/>
    <col min="4459" max="4459" width="9.109375" style="221" customWidth="1"/>
    <col min="4460" max="4460" width="2.88671875" style="221" customWidth="1"/>
    <col min="4461" max="4461" width="2.44140625" style="221" customWidth="1"/>
    <col min="4462" max="4463" width="9.109375" style="221" customWidth="1"/>
    <col min="4464" max="4464" width="9.109375" style="221"/>
    <col min="4465" max="4465" width="2.88671875" style="222" bestFit="1" customWidth="1"/>
    <col min="4466" max="4466" width="2.44140625" style="222" bestFit="1" customWidth="1"/>
    <col min="4467" max="4467" width="2.21875" style="222" bestFit="1" customWidth="1"/>
    <col min="4468" max="4469" width="3.77734375" style="222" bestFit="1" customWidth="1"/>
    <col min="4470" max="4470" width="5.88671875" style="222" bestFit="1" customWidth="1"/>
    <col min="4471" max="4471" width="3.88671875" style="222" bestFit="1" customWidth="1"/>
    <col min="4472" max="4480" width="9.109375" style="221"/>
    <col min="4481" max="4481" width="5.33203125" style="221" customWidth="1"/>
    <col min="4482" max="4482" width="9.44140625" style="221" customWidth="1"/>
    <col min="4483" max="4483" width="3.44140625" style="221" customWidth="1"/>
    <col min="4484" max="4484" width="2.77734375" style="221" customWidth="1"/>
    <col min="4485" max="4485" width="2.5546875" style="221" customWidth="1"/>
    <col min="4486" max="4487" width="4.77734375" style="221" customWidth="1"/>
    <col min="4488" max="4488" width="6" style="221" customWidth="1"/>
    <col min="4489" max="4489" width="7" style="221" customWidth="1"/>
    <col min="4490" max="4490" width="11.44140625" style="221" customWidth="1"/>
    <col min="4491" max="4491" width="14.109375" style="221" customWidth="1"/>
    <col min="4492" max="4492" width="2.6640625" style="221" customWidth="1"/>
    <col min="4493" max="4493" width="7.88671875" style="221" customWidth="1"/>
    <col min="4494" max="4495" width="8.77734375" style="221" customWidth="1"/>
    <col min="4496" max="4497" width="10.77734375" style="221" customWidth="1"/>
    <col min="4498" max="4498" width="9.88671875" style="221" customWidth="1"/>
    <col min="4499" max="4499" width="7.109375" style="221" customWidth="1"/>
    <col min="4500" max="4500" width="5.88671875" style="221" customWidth="1"/>
    <col min="4501" max="4501" width="13.77734375" style="221" customWidth="1"/>
    <col min="4502" max="4502" width="3.21875" style="221" customWidth="1"/>
    <col min="4503" max="4503" width="2.6640625" style="221" customWidth="1"/>
    <col min="4504" max="4504" width="2.77734375" style="221" customWidth="1"/>
    <col min="4505" max="4505" width="9.5546875" style="221" customWidth="1"/>
    <col min="4506" max="4506" width="4.6640625" style="221" customWidth="1"/>
    <col min="4507" max="4507" width="6" style="221" customWidth="1"/>
    <col min="4508" max="4510" width="6.21875" style="221" customWidth="1"/>
    <col min="4511" max="4511" width="6.77734375" style="221" customWidth="1"/>
    <col min="4512" max="4512" width="4" style="221" customWidth="1"/>
    <col min="4513" max="4515" width="6.21875" style="221" customWidth="1"/>
    <col min="4516" max="4516" width="7" style="221" customWidth="1"/>
    <col min="4517" max="4517" width="6.21875" style="221" customWidth="1"/>
    <col min="4518" max="4518" width="7" style="221" customWidth="1"/>
    <col min="4519" max="4519" width="3.5546875" style="221" customWidth="1"/>
    <col min="4520" max="4520" width="6.21875" style="221" customWidth="1"/>
    <col min="4521" max="4521" width="13.77734375" style="221" customWidth="1"/>
    <col min="4522" max="4522" width="3.21875" style="221" customWidth="1"/>
    <col min="4523" max="4523" width="2.6640625" style="221" customWidth="1"/>
    <col min="4524" max="4524" width="2.77734375" style="221" customWidth="1"/>
    <col min="4525" max="4525" width="4.77734375" style="221" customWidth="1"/>
    <col min="4526" max="4526" width="4.6640625" style="221" customWidth="1"/>
    <col min="4527" max="4527" width="6" style="221" customWidth="1"/>
    <col min="4528" max="4528" width="9.5546875" style="221" customWidth="1"/>
    <col min="4529" max="4531" width="6.77734375" style="221" customWidth="1"/>
    <col min="4532" max="4532" width="4" style="221" customWidth="1"/>
    <col min="4533" max="4533" width="2.21875" style="221" customWidth="1"/>
    <col min="4534" max="4534" width="4" style="221" customWidth="1"/>
    <col min="4535" max="4535" width="3.6640625" style="221" customWidth="1"/>
    <col min="4536" max="4538" width="3.5546875" style="221" customWidth="1"/>
    <col min="4539" max="4539" width="6.109375" style="221" customWidth="1"/>
    <col min="4540" max="4540" width="14.33203125" style="221" customWidth="1"/>
    <col min="4541" max="4541" width="13.88671875" style="221" customWidth="1"/>
    <col min="4542" max="4542" width="3.21875" style="221" customWidth="1"/>
    <col min="4543" max="4543" width="2.6640625" style="221" customWidth="1"/>
    <col min="4544" max="4544" width="2.77734375" style="221" customWidth="1"/>
    <col min="4545" max="4545" width="4.77734375" style="221" customWidth="1"/>
    <col min="4546" max="4546" width="4.6640625" style="221" customWidth="1"/>
    <col min="4547" max="4547" width="6" style="221" customWidth="1"/>
    <col min="4548" max="4551" width="6.77734375" style="221" customWidth="1"/>
    <col min="4552" max="4552" width="4" style="221" customWidth="1"/>
    <col min="4553" max="4553" width="6.21875" style="221" customWidth="1"/>
    <col min="4554" max="4554" width="4" style="221" customWidth="1"/>
    <col min="4555" max="4555" width="3.6640625" style="221" customWidth="1"/>
    <col min="4556" max="4559" width="3.5546875" style="221" customWidth="1"/>
    <col min="4560" max="4560" width="6.21875" style="221" customWidth="1"/>
    <col min="4561" max="4561" width="13.88671875" style="221" customWidth="1"/>
    <col min="4562" max="4562" width="3.21875" style="221" customWidth="1"/>
    <col min="4563" max="4563" width="2.6640625" style="221" customWidth="1"/>
    <col min="4564" max="4564" width="2.77734375" style="221" customWidth="1"/>
    <col min="4565" max="4565" width="4.77734375" style="221" customWidth="1"/>
    <col min="4566" max="4566" width="4.6640625" style="221" customWidth="1"/>
    <col min="4567" max="4567" width="6" style="221" customWidth="1"/>
    <col min="4568" max="4571" width="6.77734375" style="221" customWidth="1"/>
    <col min="4572" max="4572" width="4" style="221" customWidth="1"/>
    <col min="4573" max="4573" width="2.21875" style="221" customWidth="1"/>
    <col min="4574" max="4574" width="4" style="221" customWidth="1"/>
    <col min="4575" max="4575" width="3.6640625" style="221" customWidth="1"/>
    <col min="4576" max="4580" width="3.5546875" style="221" customWidth="1"/>
    <col min="4581" max="4582" width="11.5546875" style="221" customWidth="1"/>
    <col min="4583" max="4583" width="9.21875" style="221" customWidth="1"/>
    <col min="4584" max="4584" width="9.109375" style="221" customWidth="1"/>
    <col min="4585" max="4586" width="9.21875" style="221" customWidth="1"/>
    <col min="4587" max="4587" width="9.109375" style="221" customWidth="1"/>
    <col min="4588" max="4588" width="2.88671875" style="221" customWidth="1"/>
    <col min="4589" max="4589" width="2.44140625" style="221" customWidth="1"/>
    <col min="4590" max="4591" width="9.109375" style="221" customWidth="1"/>
    <col min="4592" max="4592" width="9.109375" style="221"/>
    <col min="4593" max="4593" width="2.88671875" style="222" bestFit="1" customWidth="1"/>
    <col min="4594" max="4594" width="2.44140625" style="222" bestFit="1" customWidth="1"/>
    <col min="4595" max="4595" width="2.21875" style="222" bestFit="1" customWidth="1"/>
    <col min="4596" max="4597" width="3.77734375" style="222" bestFit="1" customWidth="1"/>
    <col min="4598" max="4598" width="5.88671875" style="222" bestFit="1" customWidth="1"/>
    <col min="4599" max="4599" width="3.88671875" style="222" bestFit="1" customWidth="1"/>
    <col min="4600" max="4608" width="9.109375" style="221"/>
    <col min="4609" max="4609" width="5.33203125" style="221" customWidth="1"/>
    <col min="4610" max="4610" width="9.44140625" style="221" customWidth="1"/>
    <col min="4611" max="4611" width="3.44140625" style="221" customWidth="1"/>
    <col min="4612" max="4612" width="2.77734375" style="221" customWidth="1"/>
    <col min="4613" max="4613" width="2.5546875" style="221" customWidth="1"/>
    <col min="4614" max="4615" width="4.77734375" style="221" customWidth="1"/>
    <col min="4616" max="4616" width="6" style="221" customWidth="1"/>
    <col min="4617" max="4617" width="7" style="221" customWidth="1"/>
    <col min="4618" max="4618" width="11.44140625" style="221" customWidth="1"/>
    <col min="4619" max="4619" width="14.109375" style="221" customWidth="1"/>
    <col min="4620" max="4620" width="2.6640625" style="221" customWidth="1"/>
    <col min="4621" max="4621" width="7.88671875" style="221" customWidth="1"/>
    <col min="4622" max="4623" width="8.77734375" style="221" customWidth="1"/>
    <col min="4624" max="4625" width="10.77734375" style="221" customWidth="1"/>
    <col min="4626" max="4626" width="9.88671875" style="221" customWidth="1"/>
    <col min="4627" max="4627" width="7.109375" style="221" customWidth="1"/>
    <col min="4628" max="4628" width="5.88671875" style="221" customWidth="1"/>
    <col min="4629" max="4629" width="13.77734375" style="221" customWidth="1"/>
    <col min="4630" max="4630" width="3.21875" style="221" customWidth="1"/>
    <col min="4631" max="4631" width="2.6640625" style="221" customWidth="1"/>
    <col min="4632" max="4632" width="2.77734375" style="221" customWidth="1"/>
    <col min="4633" max="4633" width="9.5546875" style="221" customWidth="1"/>
    <col min="4634" max="4634" width="4.6640625" style="221" customWidth="1"/>
    <col min="4635" max="4635" width="6" style="221" customWidth="1"/>
    <col min="4636" max="4638" width="6.21875" style="221" customWidth="1"/>
    <col min="4639" max="4639" width="6.77734375" style="221" customWidth="1"/>
    <col min="4640" max="4640" width="4" style="221" customWidth="1"/>
    <col min="4641" max="4643" width="6.21875" style="221" customWidth="1"/>
    <col min="4644" max="4644" width="7" style="221" customWidth="1"/>
    <col min="4645" max="4645" width="6.21875" style="221" customWidth="1"/>
    <col min="4646" max="4646" width="7" style="221" customWidth="1"/>
    <col min="4647" max="4647" width="3.5546875" style="221" customWidth="1"/>
    <col min="4648" max="4648" width="6.21875" style="221" customWidth="1"/>
    <col min="4649" max="4649" width="13.77734375" style="221" customWidth="1"/>
    <col min="4650" max="4650" width="3.21875" style="221" customWidth="1"/>
    <col min="4651" max="4651" width="2.6640625" style="221" customWidth="1"/>
    <col min="4652" max="4652" width="2.77734375" style="221" customWidth="1"/>
    <col min="4653" max="4653" width="4.77734375" style="221" customWidth="1"/>
    <col min="4654" max="4654" width="4.6640625" style="221" customWidth="1"/>
    <col min="4655" max="4655" width="6" style="221" customWidth="1"/>
    <col min="4656" max="4656" width="9.5546875" style="221" customWidth="1"/>
    <col min="4657" max="4659" width="6.77734375" style="221" customWidth="1"/>
    <col min="4660" max="4660" width="4" style="221" customWidth="1"/>
    <col min="4661" max="4661" width="2.21875" style="221" customWidth="1"/>
    <col min="4662" max="4662" width="4" style="221" customWidth="1"/>
    <col min="4663" max="4663" width="3.6640625" style="221" customWidth="1"/>
    <col min="4664" max="4666" width="3.5546875" style="221" customWidth="1"/>
    <col min="4667" max="4667" width="6.109375" style="221" customWidth="1"/>
    <col min="4668" max="4668" width="14.33203125" style="221" customWidth="1"/>
    <col min="4669" max="4669" width="13.88671875" style="221" customWidth="1"/>
    <col min="4670" max="4670" width="3.21875" style="221" customWidth="1"/>
    <col min="4671" max="4671" width="2.6640625" style="221" customWidth="1"/>
    <col min="4672" max="4672" width="2.77734375" style="221" customWidth="1"/>
    <col min="4673" max="4673" width="4.77734375" style="221" customWidth="1"/>
    <col min="4674" max="4674" width="4.6640625" style="221" customWidth="1"/>
    <col min="4675" max="4675" width="6" style="221" customWidth="1"/>
    <col min="4676" max="4679" width="6.77734375" style="221" customWidth="1"/>
    <col min="4680" max="4680" width="4" style="221" customWidth="1"/>
    <col min="4681" max="4681" width="6.21875" style="221" customWidth="1"/>
    <col min="4682" max="4682" width="4" style="221" customWidth="1"/>
    <col min="4683" max="4683" width="3.6640625" style="221" customWidth="1"/>
    <col min="4684" max="4687" width="3.5546875" style="221" customWidth="1"/>
    <col min="4688" max="4688" width="6.21875" style="221" customWidth="1"/>
    <col min="4689" max="4689" width="13.88671875" style="221" customWidth="1"/>
    <col min="4690" max="4690" width="3.21875" style="221" customWidth="1"/>
    <col min="4691" max="4691" width="2.6640625" style="221" customWidth="1"/>
    <col min="4692" max="4692" width="2.77734375" style="221" customWidth="1"/>
    <col min="4693" max="4693" width="4.77734375" style="221" customWidth="1"/>
    <col min="4694" max="4694" width="4.6640625" style="221" customWidth="1"/>
    <col min="4695" max="4695" width="6" style="221" customWidth="1"/>
    <col min="4696" max="4699" width="6.77734375" style="221" customWidth="1"/>
    <col min="4700" max="4700" width="4" style="221" customWidth="1"/>
    <col min="4701" max="4701" width="2.21875" style="221" customWidth="1"/>
    <col min="4702" max="4702" width="4" style="221" customWidth="1"/>
    <col min="4703" max="4703" width="3.6640625" style="221" customWidth="1"/>
    <col min="4704" max="4708" width="3.5546875" style="221" customWidth="1"/>
    <col min="4709" max="4710" width="11.5546875" style="221" customWidth="1"/>
    <col min="4711" max="4711" width="9.21875" style="221" customWidth="1"/>
    <col min="4712" max="4712" width="9.109375" style="221" customWidth="1"/>
    <col min="4713" max="4714" width="9.21875" style="221" customWidth="1"/>
    <col min="4715" max="4715" width="9.109375" style="221" customWidth="1"/>
    <col min="4716" max="4716" width="2.88671875" style="221" customWidth="1"/>
    <col min="4717" max="4717" width="2.44140625" style="221" customWidth="1"/>
    <col min="4718" max="4719" width="9.109375" style="221" customWidth="1"/>
    <col min="4720" max="4720" width="9.109375" style="221"/>
    <col min="4721" max="4721" width="2.88671875" style="222" bestFit="1" customWidth="1"/>
    <col min="4722" max="4722" width="2.44140625" style="222" bestFit="1" customWidth="1"/>
    <col min="4723" max="4723" width="2.21875" style="222" bestFit="1" customWidth="1"/>
    <col min="4724" max="4725" width="3.77734375" style="222" bestFit="1" customWidth="1"/>
    <col min="4726" max="4726" width="5.88671875" style="222" bestFit="1" customWidth="1"/>
    <col min="4727" max="4727" width="3.88671875" style="222" bestFit="1" customWidth="1"/>
    <col min="4728" max="4736" width="9.109375" style="221"/>
    <col min="4737" max="4737" width="5.33203125" style="221" customWidth="1"/>
    <col min="4738" max="4738" width="9.44140625" style="221" customWidth="1"/>
    <col min="4739" max="4739" width="3.44140625" style="221" customWidth="1"/>
    <col min="4740" max="4740" width="2.77734375" style="221" customWidth="1"/>
    <col min="4741" max="4741" width="2.5546875" style="221" customWidth="1"/>
    <col min="4742" max="4743" width="4.77734375" style="221" customWidth="1"/>
    <col min="4744" max="4744" width="6" style="221" customWidth="1"/>
    <col min="4745" max="4745" width="7" style="221" customWidth="1"/>
    <col min="4746" max="4746" width="11.44140625" style="221" customWidth="1"/>
    <col min="4747" max="4747" width="14.109375" style="221" customWidth="1"/>
    <col min="4748" max="4748" width="2.6640625" style="221" customWidth="1"/>
    <col min="4749" max="4749" width="7.88671875" style="221" customWidth="1"/>
    <col min="4750" max="4751" width="8.77734375" style="221" customWidth="1"/>
    <col min="4752" max="4753" width="10.77734375" style="221" customWidth="1"/>
    <col min="4754" max="4754" width="9.88671875" style="221" customWidth="1"/>
    <col min="4755" max="4755" width="7.109375" style="221" customWidth="1"/>
    <col min="4756" max="4756" width="5.88671875" style="221" customWidth="1"/>
    <col min="4757" max="4757" width="13.77734375" style="221" customWidth="1"/>
    <col min="4758" max="4758" width="3.21875" style="221" customWidth="1"/>
    <col min="4759" max="4759" width="2.6640625" style="221" customWidth="1"/>
    <col min="4760" max="4760" width="2.77734375" style="221" customWidth="1"/>
    <col min="4761" max="4761" width="9.5546875" style="221" customWidth="1"/>
    <col min="4762" max="4762" width="4.6640625" style="221" customWidth="1"/>
    <col min="4763" max="4763" width="6" style="221" customWidth="1"/>
    <col min="4764" max="4766" width="6.21875" style="221" customWidth="1"/>
    <col min="4767" max="4767" width="6.77734375" style="221" customWidth="1"/>
    <col min="4768" max="4768" width="4" style="221" customWidth="1"/>
    <col min="4769" max="4771" width="6.21875" style="221" customWidth="1"/>
    <col min="4772" max="4772" width="7" style="221" customWidth="1"/>
    <col min="4773" max="4773" width="6.21875" style="221" customWidth="1"/>
    <col min="4774" max="4774" width="7" style="221" customWidth="1"/>
    <col min="4775" max="4775" width="3.5546875" style="221" customWidth="1"/>
    <col min="4776" max="4776" width="6.21875" style="221" customWidth="1"/>
    <col min="4777" max="4777" width="13.77734375" style="221" customWidth="1"/>
    <col min="4778" max="4778" width="3.21875" style="221" customWidth="1"/>
    <col min="4779" max="4779" width="2.6640625" style="221" customWidth="1"/>
    <col min="4780" max="4780" width="2.77734375" style="221" customWidth="1"/>
    <col min="4781" max="4781" width="4.77734375" style="221" customWidth="1"/>
    <col min="4782" max="4782" width="4.6640625" style="221" customWidth="1"/>
    <col min="4783" max="4783" width="6" style="221" customWidth="1"/>
    <col min="4784" max="4784" width="9.5546875" style="221" customWidth="1"/>
    <col min="4785" max="4787" width="6.77734375" style="221" customWidth="1"/>
    <col min="4788" max="4788" width="4" style="221" customWidth="1"/>
    <col min="4789" max="4789" width="2.21875" style="221" customWidth="1"/>
    <col min="4790" max="4790" width="4" style="221" customWidth="1"/>
    <col min="4791" max="4791" width="3.6640625" style="221" customWidth="1"/>
    <col min="4792" max="4794" width="3.5546875" style="221" customWidth="1"/>
    <col min="4795" max="4795" width="6.109375" style="221" customWidth="1"/>
    <col min="4796" max="4796" width="14.33203125" style="221" customWidth="1"/>
    <col min="4797" max="4797" width="13.88671875" style="221" customWidth="1"/>
    <col min="4798" max="4798" width="3.21875" style="221" customWidth="1"/>
    <col min="4799" max="4799" width="2.6640625" style="221" customWidth="1"/>
    <col min="4800" max="4800" width="2.77734375" style="221" customWidth="1"/>
    <col min="4801" max="4801" width="4.77734375" style="221" customWidth="1"/>
    <col min="4802" max="4802" width="4.6640625" style="221" customWidth="1"/>
    <col min="4803" max="4803" width="6" style="221" customWidth="1"/>
    <col min="4804" max="4807" width="6.77734375" style="221" customWidth="1"/>
    <col min="4808" max="4808" width="4" style="221" customWidth="1"/>
    <col min="4809" max="4809" width="6.21875" style="221" customWidth="1"/>
    <col min="4810" max="4810" width="4" style="221" customWidth="1"/>
    <col min="4811" max="4811" width="3.6640625" style="221" customWidth="1"/>
    <col min="4812" max="4815" width="3.5546875" style="221" customWidth="1"/>
    <col min="4816" max="4816" width="6.21875" style="221" customWidth="1"/>
    <col min="4817" max="4817" width="13.88671875" style="221" customWidth="1"/>
    <col min="4818" max="4818" width="3.21875" style="221" customWidth="1"/>
    <col min="4819" max="4819" width="2.6640625" style="221" customWidth="1"/>
    <col min="4820" max="4820" width="2.77734375" style="221" customWidth="1"/>
    <col min="4821" max="4821" width="4.77734375" style="221" customWidth="1"/>
    <col min="4822" max="4822" width="4.6640625" style="221" customWidth="1"/>
    <col min="4823" max="4823" width="6" style="221" customWidth="1"/>
    <col min="4824" max="4827" width="6.77734375" style="221" customWidth="1"/>
    <col min="4828" max="4828" width="4" style="221" customWidth="1"/>
    <col min="4829" max="4829" width="2.21875" style="221" customWidth="1"/>
    <col min="4830" max="4830" width="4" style="221" customWidth="1"/>
    <col min="4831" max="4831" width="3.6640625" style="221" customWidth="1"/>
    <col min="4832" max="4836" width="3.5546875" style="221" customWidth="1"/>
    <col min="4837" max="4838" width="11.5546875" style="221" customWidth="1"/>
    <col min="4839" max="4839" width="9.21875" style="221" customWidth="1"/>
    <col min="4840" max="4840" width="9.109375" style="221" customWidth="1"/>
    <col min="4841" max="4842" width="9.21875" style="221" customWidth="1"/>
    <col min="4843" max="4843" width="9.109375" style="221" customWidth="1"/>
    <col min="4844" max="4844" width="2.88671875" style="221" customWidth="1"/>
    <col min="4845" max="4845" width="2.44140625" style="221" customWidth="1"/>
    <col min="4846" max="4847" width="9.109375" style="221" customWidth="1"/>
    <col min="4848" max="4848" width="9.109375" style="221"/>
    <col min="4849" max="4849" width="2.88671875" style="222" bestFit="1" customWidth="1"/>
    <col min="4850" max="4850" width="2.44140625" style="222" bestFit="1" customWidth="1"/>
    <col min="4851" max="4851" width="2.21875" style="222" bestFit="1" customWidth="1"/>
    <col min="4852" max="4853" width="3.77734375" style="222" bestFit="1" customWidth="1"/>
    <col min="4854" max="4854" width="5.88671875" style="222" bestFit="1" customWidth="1"/>
    <col min="4855" max="4855" width="3.88671875" style="222" bestFit="1" customWidth="1"/>
    <col min="4856" max="4864" width="9.109375" style="221"/>
    <col min="4865" max="4865" width="5.33203125" style="221" customWidth="1"/>
    <col min="4866" max="4866" width="9.44140625" style="221" customWidth="1"/>
    <col min="4867" max="4867" width="3.44140625" style="221" customWidth="1"/>
    <col min="4868" max="4868" width="2.77734375" style="221" customWidth="1"/>
    <col min="4869" max="4869" width="2.5546875" style="221" customWidth="1"/>
    <col min="4870" max="4871" width="4.77734375" style="221" customWidth="1"/>
    <col min="4872" max="4872" width="6" style="221" customWidth="1"/>
    <col min="4873" max="4873" width="7" style="221" customWidth="1"/>
    <col min="4874" max="4874" width="11.44140625" style="221" customWidth="1"/>
    <col min="4875" max="4875" width="14.109375" style="221" customWidth="1"/>
    <col min="4876" max="4876" width="2.6640625" style="221" customWidth="1"/>
    <col min="4877" max="4877" width="7.88671875" style="221" customWidth="1"/>
    <col min="4878" max="4879" width="8.77734375" style="221" customWidth="1"/>
    <col min="4880" max="4881" width="10.77734375" style="221" customWidth="1"/>
    <col min="4882" max="4882" width="9.88671875" style="221" customWidth="1"/>
    <col min="4883" max="4883" width="7.109375" style="221" customWidth="1"/>
    <col min="4884" max="4884" width="5.88671875" style="221" customWidth="1"/>
    <col min="4885" max="4885" width="13.77734375" style="221" customWidth="1"/>
    <col min="4886" max="4886" width="3.21875" style="221" customWidth="1"/>
    <col min="4887" max="4887" width="2.6640625" style="221" customWidth="1"/>
    <col min="4888" max="4888" width="2.77734375" style="221" customWidth="1"/>
    <col min="4889" max="4889" width="9.5546875" style="221" customWidth="1"/>
    <col min="4890" max="4890" width="4.6640625" style="221" customWidth="1"/>
    <col min="4891" max="4891" width="6" style="221" customWidth="1"/>
    <col min="4892" max="4894" width="6.21875" style="221" customWidth="1"/>
    <col min="4895" max="4895" width="6.77734375" style="221" customWidth="1"/>
    <col min="4896" max="4896" width="4" style="221" customWidth="1"/>
    <col min="4897" max="4899" width="6.21875" style="221" customWidth="1"/>
    <col min="4900" max="4900" width="7" style="221" customWidth="1"/>
    <col min="4901" max="4901" width="6.21875" style="221" customWidth="1"/>
    <col min="4902" max="4902" width="7" style="221" customWidth="1"/>
    <col min="4903" max="4903" width="3.5546875" style="221" customWidth="1"/>
    <col min="4904" max="4904" width="6.21875" style="221" customWidth="1"/>
    <col min="4905" max="4905" width="13.77734375" style="221" customWidth="1"/>
    <col min="4906" max="4906" width="3.21875" style="221" customWidth="1"/>
    <col min="4907" max="4907" width="2.6640625" style="221" customWidth="1"/>
    <col min="4908" max="4908" width="2.77734375" style="221" customWidth="1"/>
    <col min="4909" max="4909" width="4.77734375" style="221" customWidth="1"/>
    <col min="4910" max="4910" width="4.6640625" style="221" customWidth="1"/>
    <col min="4911" max="4911" width="6" style="221" customWidth="1"/>
    <col min="4912" max="4912" width="9.5546875" style="221" customWidth="1"/>
    <col min="4913" max="4915" width="6.77734375" style="221" customWidth="1"/>
    <col min="4916" max="4916" width="4" style="221" customWidth="1"/>
    <col min="4917" max="4917" width="2.21875" style="221" customWidth="1"/>
    <col min="4918" max="4918" width="4" style="221" customWidth="1"/>
    <col min="4919" max="4919" width="3.6640625" style="221" customWidth="1"/>
    <col min="4920" max="4922" width="3.5546875" style="221" customWidth="1"/>
    <col min="4923" max="4923" width="6.109375" style="221" customWidth="1"/>
    <col min="4924" max="4924" width="14.33203125" style="221" customWidth="1"/>
    <col min="4925" max="4925" width="13.88671875" style="221" customWidth="1"/>
    <col min="4926" max="4926" width="3.21875" style="221" customWidth="1"/>
    <col min="4927" max="4927" width="2.6640625" style="221" customWidth="1"/>
    <col min="4928" max="4928" width="2.77734375" style="221" customWidth="1"/>
    <col min="4929" max="4929" width="4.77734375" style="221" customWidth="1"/>
    <col min="4930" max="4930" width="4.6640625" style="221" customWidth="1"/>
    <col min="4931" max="4931" width="6" style="221" customWidth="1"/>
    <col min="4932" max="4935" width="6.77734375" style="221" customWidth="1"/>
    <col min="4936" max="4936" width="4" style="221" customWidth="1"/>
    <col min="4937" max="4937" width="6.21875" style="221" customWidth="1"/>
    <col min="4938" max="4938" width="4" style="221" customWidth="1"/>
    <col min="4939" max="4939" width="3.6640625" style="221" customWidth="1"/>
    <col min="4940" max="4943" width="3.5546875" style="221" customWidth="1"/>
    <col min="4944" max="4944" width="6.21875" style="221" customWidth="1"/>
    <col min="4945" max="4945" width="13.88671875" style="221" customWidth="1"/>
    <col min="4946" max="4946" width="3.21875" style="221" customWidth="1"/>
    <col min="4947" max="4947" width="2.6640625" style="221" customWidth="1"/>
    <col min="4948" max="4948" width="2.77734375" style="221" customWidth="1"/>
    <col min="4949" max="4949" width="4.77734375" style="221" customWidth="1"/>
    <col min="4950" max="4950" width="4.6640625" style="221" customWidth="1"/>
    <col min="4951" max="4951" width="6" style="221" customWidth="1"/>
    <col min="4952" max="4955" width="6.77734375" style="221" customWidth="1"/>
    <col min="4956" max="4956" width="4" style="221" customWidth="1"/>
    <col min="4957" max="4957" width="2.21875" style="221" customWidth="1"/>
    <col min="4958" max="4958" width="4" style="221" customWidth="1"/>
    <col min="4959" max="4959" width="3.6640625" style="221" customWidth="1"/>
    <col min="4960" max="4964" width="3.5546875" style="221" customWidth="1"/>
    <col min="4965" max="4966" width="11.5546875" style="221" customWidth="1"/>
    <col min="4967" max="4967" width="9.21875" style="221" customWidth="1"/>
    <col min="4968" max="4968" width="9.109375" style="221" customWidth="1"/>
    <col min="4969" max="4970" width="9.21875" style="221" customWidth="1"/>
    <col min="4971" max="4971" width="9.109375" style="221" customWidth="1"/>
    <col min="4972" max="4972" width="2.88671875" style="221" customWidth="1"/>
    <col min="4973" max="4973" width="2.44140625" style="221" customWidth="1"/>
    <col min="4974" max="4975" width="9.109375" style="221" customWidth="1"/>
    <col min="4976" max="4976" width="9.109375" style="221"/>
    <col min="4977" max="4977" width="2.88671875" style="222" bestFit="1" customWidth="1"/>
    <col min="4978" max="4978" width="2.44140625" style="222" bestFit="1" customWidth="1"/>
    <col min="4979" max="4979" width="2.21875" style="222" bestFit="1" customWidth="1"/>
    <col min="4980" max="4981" width="3.77734375" style="222" bestFit="1" customWidth="1"/>
    <col min="4982" max="4982" width="5.88671875" style="222" bestFit="1" customWidth="1"/>
    <col min="4983" max="4983" width="3.88671875" style="222" bestFit="1" customWidth="1"/>
    <col min="4984" max="4992" width="9.109375" style="221"/>
    <col min="4993" max="4993" width="5.33203125" style="221" customWidth="1"/>
    <col min="4994" max="4994" width="9.44140625" style="221" customWidth="1"/>
    <col min="4995" max="4995" width="3.44140625" style="221" customWidth="1"/>
    <col min="4996" max="4996" width="2.77734375" style="221" customWidth="1"/>
    <col min="4997" max="4997" width="2.5546875" style="221" customWidth="1"/>
    <col min="4998" max="4999" width="4.77734375" style="221" customWidth="1"/>
    <col min="5000" max="5000" width="6" style="221" customWidth="1"/>
    <col min="5001" max="5001" width="7" style="221" customWidth="1"/>
    <col min="5002" max="5002" width="11.44140625" style="221" customWidth="1"/>
    <col min="5003" max="5003" width="14.109375" style="221" customWidth="1"/>
    <col min="5004" max="5004" width="2.6640625" style="221" customWidth="1"/>
    <col min="5005" max="5005" width="7.88671875" style="221" customWidth="1"/>
    <col min="5006" max="5007" width="8.77734375" style="221" customWidth="1"/>
    <col min="5008" max="5009" width="10.77734375" style="221" customWidth="1"/>
    <col min="5010" max="5010" width="9.88671875" style="221" customWidth="1"/>
    <col min="5011" max="5011" width="7.109375" style="221" customWidth="1"/>
    <col min="5012" max="5012" width="5.88671875" style="221" customWidth="1"/>
    <col min="5013" max="5013" width="13.77734375" style="221" customWidth="1"/>
    <col min="5014" max="5014" width="3.21875" style="221" customWidth="1"/>
    <col min="5015" max="5015" width="2.6640625" style="221" customWidth="1"/>
    <col min="5016" max="5016" width="2.77734375" style="221" customWidth="1"/>
    <col min="5017" max="5017" width="9.5546875" style="221" customWidth="1"/>
    <col min="5018" max="5018" width="4.6640625" style="221" customWidth="1"/>
    <col min="5019" max="5019" width="6" style="221" customWidth="1"/>
    <col min="5020" max="5022" width="6.21875" style="221" customWidth="1"/>
    <col min="5023" max="5023" width="6.77734375" style="221" customWidth="1"/>
    <col min="5024" max="5024" width="4" style="221" customWidth="1"/>
    <col min="5025" max="5027" width="6.21875" style="221" customWidth="1"/>
    <col min="5028" max="5028" width="7" style="221" customWidth="1"/>
    <col min="5029" max="5029" width="6.21875" style="221" customWidth="1"/>
    <col min="5030" max="5030" width="7" style="221" customWidth="1"/>
    <col min="5031" max="5031" width="3.5546875" style="221" customWidth="1"/>
    <col min="5032" max="5032" width="6.21875" style="221" customWidth="1"/>
    <col min="5033" max="5033" width="13.77734375" style="221" customWidth="1"/>
    <col min="5034" max="5034" width="3.21875" style="221" customWidth="1"/>
    <col min="5035" max="5035" width="2.6640625" style="221" customWidth="1"/>
    <col min="5036" max="5036" width="2.77734375" style="221" customWidth="1"/>
    <col min="5037" max="5037" width="4.77734375" style="221" customWidth="1"/>
    <col min="5038" max="5038" width="4.6640625" style="221" customWidth="1"/>
    <col min="5039" max="5039" width="6" style="221" customWidth="1"/>
    <col min="5040" max="5040" width="9.5546875" style="221" customWidth="1"/>
    <col min="5041" max="5043" width="6.77734375" style="221" customWidth="1"/>
    <col min="5044" max="5044" width="4" style="221" customWidth="1"/>
    <col min="5045" max="5045" width="2.21875" style="221" customWidth="1"/>
    <col min="5046" max="5046" width="4" style="221" customWidth="1"/>
    <col min="5047" max="5047" width="3.6640625" style="221" customWidth="1"/>
    <col min="5048" max="5050" width="3.5546875" style="221" customWidth="1"/>
    <col min="5051" max="5051" width="6.109375" style="221" customWidth="1"/>
    <col min="5052" max="5052" width="14.33203125" style="221" customWidth="1"/>
    <col min="5053" max="5053" width="13.88671875" style="221" customWidth="1"/>
    <col min="5054" max="5054" width="3.21875" style="221" customWidth="1"/>
    <col min="5055" max="5055" width="2.6640625" style="221" customWidth="1"/>
    <col min="5056" max="5056" width="2.77734375" style="221" customWidth="1"/>
    <col min="5057" max="5057" width="4.77734375" style="221" customWidth="1"/>
    <col min="5058" max="5058" width="4.6640625" style="221" customWidth="1"/>
    <col min="5059" max="5059" width="6" style="221" customWidth="1"/>
    <col min="5060" max="5063" width="6.77734375" style="221" customWidth="1"/>
    <col min="5064" max="5064" width="4" style="221" customWidth="1"/>
    <col min="5065" max="5065" width="6.21875" style="221" customWidth="1"/>
    <col min="5066" max="5066" width="4" style="221" customWidth="1"/>
    <col min="5067" max="5067" width="3.6640625" style="221" customWidth="1"/>
    <col min="5068" max="5071" width="3.5546875" style="221" customWidth="1"/>
    <col min="5072" max="5072" width="6.21875" style="221" customWidth="1"/>
    <col min="5073" max="5073" width="13.88671875" style="221" customWidth="1"/>
    <col min="5074" max="5074" width="3.21875" style="221" customWidth="1"/>
    <col min="5075" max="5075" width="2.6640625" style="221" customWidth="1"/>
    <col min="5076" max="5076" width="2.77734375" style="221" customWidth="1"/>
    <col min="5077" max="5077" width="4.77734375" style="221" customWidth="1"/>
    <col min="5078" max="5078" width="4.6640625" style="221" customWidth="1"/>
    <col min="5079" max="5079" width="6" style="221" customWidth="1"/>
    <col min="5080" max="5083" width="6.77734375" style="221" customWidth="1"/>
    <col min="5084" max="5084" width="4" style="221" customWidth="1"/>
    <col min="5085" max="5085" width="2.21875" style="221" customWidth="1"/>
    <col min="5086" max="5086" width="4" style="221" customWidth="1"/>
    <col min="5087" max="5087" width="3.6640625" style="221" customWidth="1"/>
    <col min="5088" max="5092" width="3.5546875" style="221" customWidth="1"/>
    <col min="5093" max="5094" width="11.5546875" style="221" customWidth="1"/>
    <col min="5095" max="5095" width="9.21875" style="221" customWidth="1"/>
    <col min="5096" max="5096" width="9.109375" style="221" customWidth="1"/>
    <col min="5097" max="5098" width="9.21875" style="221" customWidth="1"/>
    <col min="5099" max="5099" width="9.109375" style="221" customWidth="1"/>
    <col min="5100" max="5100" width="2.88671875" style="221" customWidth="1"/>
    <col min="5101" max="5101" width="2.44140625" style="221" customWidth="1"/>
    <col min="5102" max="5103" width="9.109375" style="221" customWidth="1"/>
    <col min="5104" max="5104" width="9.109375" style="221"/>
    <col min="5105" max="5105" width="2.88671875" style="222" bestFit="1" customWidth="1"/>
    <col min="5106" max="5106" width="2.44140625" style="222" bestFit="1" customWidth="1"/>
    <col min="5107" max="5107" width="2.21875" style="222" bestFit="1" customWidth="1"/>
    <col min="5108" max="5109" width="3.77734375" style="222" bestFit="1" customWidth="1"/>
    <col min="5110" max="5110" width="5.88671875" style="222" bestFit="1" customWidth="1"/>
    <col min="5111" max="5111" width="3.88671875" style="222" bestFit="1" customWidth="1"/>
    <col min="5112" max="5120" width="9.109375" style="221"/>
    <col min="5121" max="5121" width="5.33203125" style="221" customWidth="1"/>
    <col min="5122" max="5122" width="9.44140625" style="221" customWidth="1"/>
    <col min="5123" max="5123" width="3.44140625" style="221" customWidth="1"/>
    <col min="5124" max="5124" width="2.77734375" style="221" customWidth="1"/>
    <col min="5125" max="5125" width="2.5546875" style="221" customWidth="1"/>
    <col min="5126" max="5127" width="4.77734375" style="221" customWidth="1"/>
    <col min="5128" max="5128" width="6" style="221" customWidth="1"/>
    <col min="5129" max="5129" width="7" style="221" customWidth="1"/>
    <col min="5130" max="5130" width="11.44140625" style="221" customWidth="1"/>
    <col min="5131" max="5131" width="14.109375" style="221" customWidth="1"/>
    <col min="5132" max="5132" width="2.6640625" style="221" customWidth="1"/>
    <col min="5133" max="5133" width="7.88671875" style="221" customWidth="1"/>
    <col min="5134" max="5135" width="8.77734375" style="221" customWidth="1"/>
    <col min="5136" max="5137" width="10.77734375" style="221" customWidth="1"/>
    <col min="5138" max="5138" width="9.88671875" style="221" customWidth="1"/>
    <col min="5139" max="5139" width="7.109375" style="221" customWidth="1"/>
    <col min="5140" max="5140" width="5.88671875" style="221" customWidth="1"/>
    <col min="5141" max="5141" width="13.77734375" style="221" customWidth="1"/>
    <col min="5142" max="5142" width="3.21875" style="221" customWidth="1"/>
    <col min="5143" max="5143" width="2.6640625" style="221" customWidth="1"/>
    <col min="5144" max="5144" width="2.77734375" style="221" customWidth="1"/>
    <col min="5145" max="5145" width="9.5546875" style="221" customWidth="1"/>
    <col min="5146" max="5146" width="4.6640625" style="221" customWidth="1"/>
    <col min="5147" max="5147" width="6" style="221" customWidth="1"/>
    <col min="5148" max="5150" width="6.21875" style="221" customWidth="1"/>
    <col min="5151" max="5151" width="6.77734375" style="221" customWidth="1"/>
    <col min="5152" max="5152" width="4" style="221" customWidth="1"/>
    <col min="5153" max="5155" width="6.21875" style="221" customWidth="1"/>
    <col min="5156" max="5156" width="7" style="221" customWidth="1"/>
    <col min="5157" max="5157" width="6.21875" style="221" customWidth="1"/>
    <col min="5158" max="5158" width="7" style="221" customWidth="1"/>
    <col min="5159" max="5159" width="3.5546875" style="221" customWidth="1"/>
    <col min="5160" max="5160" width="6.21875" style="221" customWidth="1"/>
    <col min="5161" max="5161" width="13.77734375" style="221" customWidth="1"/>
    <col min="5162" max="5162" width="3.21875" style="221" customWidth="1"/>
    <col min="5163" max="5163" width="2.6640625" style="221" customWidth="1"/>
    <col min="5164" max="5164" width="2.77734375" style="221" customWidth="1"/>
    <col min="5165" max="5165" width="4.77734375" style="221" customWidth="1"/>
    <col min="5166" max="5166" width="4.6640625" style="221" customWidth="1"/>
    <col min="5167" max="5167" width="6" style="221" customWidth="1"/>
    <col min="5168" max="5168" width="9.5546875" style="221" customWidth="1"/>
    <col min="5169" max="5171" width="6.77734375" style="221" customWidth="1"/>
    <col min="5172" max="5172" width="4" style="221" customWidth="1"/>
    <col min="5173" max="5173" width="2.21875" style="221" customWidth="1"/>
    <col min="5174" max="5174" width="4" style="221" customWidth="1"/>
    <col min="5175" max="5175" width="3.6640625" style="221" customWidth="1"/>
    <col min="5176" max="5178" width="3.5546875" style="221" customWidth="1"/>
    <col min="5179" max="5179" width="6.109375" style="221" customWidth="1"/>
    <col min="5180" max="5180" width="14.33203125" style="221" customWidth="1"/>
    <col min="5181" max="5181" width="13.88671875" style="221" customWidth="1"/>
    <col min="5182" max="5182" width="3.21875" style="221" customWidth="1"/>
    <col min="5183" max="5183" width="2.6640625" style="221" customWidth="1"/>
    <col min="5184" max="5184" width="2.77734375" style="221" customWidth="1"/>
    <col min="5185" max="5185" width="4.77734375" style="221" customWidth="1"/>
    <col min="5186" max="5186" width="4.6640625" style="221" customWidth="1"/>
    <col min="5187" max="5187" width="6" style="221" customWidth="1"/>
    <col min="5188" max="5191" width="6.77734375" style="221" customWidth="1"/>
    <col min="5192" max="5192" width="4" style="221" customWidth="1"/>
    <col min="5193" max="5193" width="6.21875" style="221" customWidth="1"/>
    <col min="5194" max="5194" width="4" style="221" customWidth="1"/>
    <col min="5195" max="5195" width="3.6640625" style="221" customWidth="1"/>
    <col min="5196" max="5199" width="3.5546875" style="221" customWidth="1"/>
    <col min="5200" max="5200" width="6.21875" style="221" customWidth="1"/>
    <col min="5201" max="5201" width="13.88671875" style="221" customWidth="1"/>
    <col min="5202" max="5202" width="3.21875" style="221" customWidth="1"/>
    <col min="5203" max="5203" width="2.6640625" style="221" customWidth="1"/>
    <col min="5204" max="5204" width="2.77734375" style="221" customWidth="1"/>
    <col min="5205" max="5205" width="4.77734375" style="221" customWidth="1"/>
    <col min="5206" max="5206" width="4.6640625" style="221" customWidth="1"/>
    <col min="5207" max="5207" width="6" style="221" customWidth="1"/>
    <col min="5208" max="5211" width="6.77734375" style="221" customWidth="1"/>
    <col min="5212" max="5212" width="4" style="221" customWidth="1"/>
    <col min="5213" max="5213" width="2.21875" style="221" customWidth="1"/>
    <col min="5214" max="5214" width="4" style="221" customWidth="1"/>
    <col min="5215" max="5215" width="3.6640625" style="221" customWidth="1"/>
    <col min="5216" max="5220" width="3.5546875" style="221" customWidth="1"/>
    <col min="5221" max="5222" width="11.5546875" style="221" customWidth="1"/>
    <col min="5223" max="5223" width="9.21875" style="221" customWidth="1"/>
    <col min="5224" max="5224" width="9.109375" style="221" customWidth="1"/>
    <col min="5225" max="5226" width="9.21875" style="221" customWidth="1"/>
    <col min="5227" max="5227" width="9.109375" style="221" customWidth="1"/>
    <col min="5228" max="5228" width="2.88671875" style="221" customWidth="1"/>
    <col min="5229" max="5229" width="2.44140625" style="221" customWidth="1"/>
    <col min="5230" max="5231" width="9.109375" style="221" customWidth="1"/>
    <col min="5232" max="5232" width="9.109375" style="221"/>
    <col min="5233" max="5233" width="2.88671875" style="222" bestFit="1" customWidth="1"/>
    <col min="5234" max="5234" width="2.44140625" style="222" bestFit="1" customWidth="1"/>
    <col min="5235" max="5235" width="2.21875" style="222" bestFit="1" customWidth="1"/>
    <col min="5236" max="5237" width="3.77734375" style="222" bestFit="1" customWidth="1"/>
    <col min="5238" max="5238" width="5.88671875" style="222" bestFit="1" customWidth="1"/>
    <col min="5239" max="5239" width="3.88671875" style="222" bestFit="1" customWidth="1"/>
    <col min="5240" max="5248" width="9.109375" style="221"/>
    <col min="5249" max="5249" width="5.33203125" style="221" customWidth="1"/>
    <col min="5250" max="5250" width="9.44140625" style="221" customWidth="1"/>
    <col min="5251" max="5251" width="3.44140625" style="221" customWidth="1"/>
    <col min="5252" max="5252" width="2.77734375" style="221" customWidth="1"/>
    <col min="5253" max="5253" width="2.5546875" style="221" customWidth="1"/>
    <col min="5254" max="5255" width="4.77734375" style="221" customWidth="1"/>
    <col min="5256" max="5256" width="6" style="221" customWidth="1"/>
    <col min="5257" max="5257" width="7" style="221" customWidth="1"/>
    <col min="5258" max="5258" width="11.44140625" style="221" customWidth="1"/>
    <col min="5259" max="5259" width="14.109375" style="221" customWidth="1"/>
    <col min="5260" max="5260" width="2.6640625" style="221" customWidth="1"/>
    <col min="5261" max="5261" width="7.88671875" style="221" customWidth="1"/>
    <col min="5262" max="5263" width="8.77734375" style="221" customWidth="1"/>
    <col min="5264" max="5265" width="10.77734375" style="221" customWidth="1"/>
    <col min="5266" max="5266" width="9.88671875" style="221" customWidth="1"/>
    <col min="5267" max="5267" width="7.109375" style="221" customWidth="1"/>
    <col min="5268" max="5268" width="5.88671875" style="221" customWidth="1"/>
    <col min="5269" max="5269" width="13.77734375" style="221" customWidth="1"/>
    <col min="5270" max="5270" width="3.21875" style="221" customWidth="1"/>
    <col min="5271" max="5271" width="2.6640625" style="221" customWidth="1"/>
    <col min="5272" max="5272" width="2.77734375" style="221" customWidth="1"/>
    <col min="5273" max="5273" width="9.5546875" style="221" customWidth="1"/>
    <col min="5274" max="5274" width="4.6640625" style="221" customWidth="1"/>
    <col min="5275" max="5275" width="6" style="221" customWidth="1"/>
    <col min="5276" max="5278" width="6.21875" style="221" customWidth="1"/>
    <col min="5279" max="5279" width="6.77734375" style="221" customWidth="1"/>
    <col min="5280" max="5280" width="4" style="221" customWidth="1"/>
    <col min="5281" max="5283" width="6.21875" style="221" customWidth="1"/>
    <col min="5284" max="5284" width="7" style="221" customWidth="1"/>
    <col min="5285" max="5285" width="6.21875" style="221" customWidth="1"/>
    <col min="5286" max="5286" width="7" style="221" customWidth="1"/>
    <col min="5287" max="5287" width="3.5546875" style="221" customWidth="1"/>
    <col min="5288" max="5288" width="6.21875" style="221" customWidth="1"/>
    <col min="5289" max="5289" width="13.77734375" style="221" customWidth="1"/>
    <col min="5290" max="5290" width="3.21875" style="221" customWidth="1"/>
    <col min="5291" max="5291" width="2.6640625" style="221" customWidth="1"/>
    <col min="5292" max="5292" width="2.77734375" style="221" customWidth="1"/>
    <col min="5293" max="5293" width="4.77734375" style="221" customWidth="1"/>
    <col min="5294" max="5294" width="4.6640625" style="221" customWidth="1"/>
    <col min="5295" max="5295" width="6" style="221" customWidth="1"/>
    <col min="5296" max="5296" width="9.5546875" style="221" customWidth="1"/>
    <col min="5297" max="5299" width="6.77734375" style="221" customWidth="1"/>
    <col min="5300" max="5300" width="4" style="221" customWidth="1"/>
    <col min="5301" max="5301" width="2.21875" style="221" customWidth="1"/>
    <col min="5302" max="5302" width="4" style="221" customWidth="1"/>
    <col min="5303" max="5303" width="3.6640625" style="221" customWidth="1"/>
    <col min="5304" max="5306" width="3.5546875" style="221" customWidth="1"/>
    <col min="5307" max="5307" width="6.109375" style="221" customWidth="1"/>
    <col min="5308" max="5308" width="14.33203125" style="221" customWidth="1"/>
    <col min="5309" max="5309" width="13.88671875" style="221" customWidth="1"/>
    <col min="5310" max="5310" width="3.21875" style="221" customWidth="1"/>
    <col min="5311" max="5311" width="2.6640625" style="221" customWidth="1"/>
    <col min="5312" max="5312" width="2.77734375" style="221" customWidth="1"/>
    <col min="5313" max="5313" width="4.77734375" style="221" customWidth="1"/>
    <col min="5314" max="5314" width="4.6640625" style="221" customWidth="1"/>
    <col min="5315" max="5315" width="6" style="221" customWidth="1"/>
    <col min="5316" max="5319" width="6.77734375" style="221" customWidth="1"/>
    <col min="5320" max="5320" width="4" style="221" customWidth="1"/>
    <col min="5321" max="5321" width="6.21875" style="221" customWidth="1"/>
    <col min="5322" max="5322" width="4" style="221" customWidth="1"/>
    <col min="5323" max="5323" width="3.6640625" style="221" customWidth="1"/>
    <col min="5324" max="5327" width="3.5546875" style="221" customWidth="1"/>
    <col min="5328" max="5328" width="6.21875" style="221" customWidth="1"/>
    <col min="5329" max="5329" width="13.88671875" style="221" customWidth="1"/>
    <col min="5330" max="5330" width="3.21875" style="221" customWidth="1"/>
    <col min="5331" max="5331" width="2.6640625" style="221" customWidth="1"/>
    <col min="5332" max="5332" width="2.77734375" style="221" customWidth="1"/>
    <col min="5333" max="5333" width="4.77734375" style="221" customWidth="1"/>
    <col min="5334" max="5334" width="4.6640625" style="221" customWidth="1"/>
    <col min="5335" max="5335" width="6" style="221" customWidth="1"/>
    <col min="5336" max="5339" width="6.77734375" style="221" customWidth="1"/>
    <col min="5340" max="5340" width="4" style="221" customWidth="1"/>
    <col min="5341" max="5341" width="2.21875" style="221" customWidth="1"/>
    <col min="5342" max="5342" width="4" style="221" customWidth="1"/>
    <col min="5343" max="5343" width="3.6640625" style="221" customWidth="1"/>
    <col min="5344" max="5348" width="3.5546875" style="221" customWidth="1"/>
    <col min="5349" max="5350" width="11.5546875" style="221" customWidth="1"/>
    <col min="5351" max="5351" width="9.21875" style="221" customWidth="1"/>
    <col min="5352" max="5352" width="9.109375" style="221" customWidth="1"/>
    <col min="5353" max="5354" width="9.21875" style="221" customWidth="1"/>
    <col min="5355" max="5355" width="9.109375" style="221" customWidth="1"/>
    <col min="5356" max="5356" width="2.88671875" style="221" customWidth="1"/>
    <col min="5357" max="5357" width="2.44140625" style="221" customWidth="1"/>
    <col min="5358" max="5359" width="9.109375" style="221" customWidth="1"/>
    <col min="5360" max="5360" width="9.109375" style="221"/>
    <col min="5361" max="5361" width="2.88671875" style="222" bestFit="1" customWidth="1"/>
    <col min="5362" max="5362" width="2.44140625" style="222" bestFit="1" customWidth="1"/>
    <col min="5363" max="5363" width="2.21875" style="222" bestFit="1" customWidth="1"/>
    <col min="5364" max="5365" width="3.77734375" style="222" bestFit="1" customWidth="1"/>
    <col min="5366" max="5366" width="5.88671875" style="222" bestFit="1" customWidth="1"/>
    <col min="5367" max="5367" width="3.88671875" style="222" bestFit="1" customWidth="1"/>
    <col min="5368" max="5376" width="9.109375" style="221"/>
    <col min="5377" max="5377" width="5.33203125" style="221" customWidth="1"/>
    <col min="5378" max="5378" width="9.44140625" style="221" customWidth="1"/>
    <col min="5379" max="5379" width="3.44140625" style="221" customWidth="1"/>
    <col min="5380" max="5380" width="2.77734375" style="221" customWidth="1"/>
    <col min="5381" max="5381" width="2.5546875" style="221" customWidth="1"/>
    <col min="5382" max="5383" width="4.77734375" style="221" customWidth="1"/>
    <col min="5384" max="5384" width="6" style="221" customWidth="1"/>
    <col min="5385" max="5385" width="7" style="221" customWidth="1"/>
    <col min="5386" max="5386" width="11.44140625" style="221" customWidth="1"/>
    <col min="5387" max="5387" width="14.109375" style="221" customWidth="1"/>
    <col min="5388" max="5388" width="2.6640625" style="221" customWidth="1"/>
    <col min="5389" max="5389" width="7.88671875" style="221" customWidth="1"/>
    <col min="5390" max="5391" width="8.77734375" style="221" customWidth="1"/>
    <col min="5392" max="5393" width="10.77734375" style="221" customWidth="1"/>
    <col min="5394" max="5394" width="9.88671875" style="221" customWidth="1"/>
    <col min="5395" max="5395" width="7.109375" style="221" customWidth="1"/>
    <col min="5396" max="5396" width="5.88671875" style="221" customWidth="1"/>
    <col min="5397" max="5397" width="13.77734375" style="221" customWidth="1"/>
    <col min="5398" max="5398" width="3.21875" style="221" customWidth="1"/>
    <col min="5399" max="5399" width="2.6640625" style="221" customWidth="1"/>
    <col min="5400" max="5400" width="2.77734375" style="221" customWidth="1"/>
    <col min="5401" max="5401" width="9.5546875" style="221" customWidth="1"/>
    <col min="5402" max="5402" width="4.6640625" style="221" customWidth="1"/>
    <col min="5403" max="5403" width="6" style="221" customWidth="1"/>
    <col min="5404" max="5406" width="6.21875" style="221" customWidth="1"/>
    <col min="5407" max="5407" width="6.77734375" style="221" customWidth="1"/>
    <col min="5408" max="5408" width="4" style="221" customWidth="1"/>
    <col min="5409" max="5411" width="6.21875" style="221" customWidth="1"/>
    <col min="5412" max="5412" width="7" style="221" customWidth="1"/>
    <col min="5413" max="5413" width="6.21875" style="221" customWidth="1"/>
    <col min="5414" max="5414" width="7" style="221" customWidth="1"/>
    <col min="5415" max="5415" width="3.5546875" style="221" customWidth="1"/>
    <col min="5416" max="5416" width="6.21875" style="221" customWidth="1"/>
    <col min="5417" max="5417" width="13.77734375" style="221" customWidth="1"/>
    <col min="5418" max="5418" width="3.21875" style="221" customWidth="1"/>
    <col min="5419" max="5419" width="2.6640625" style="221" customWidth="1"/>
    <col min="5420" max="5420" width="2.77734375" style="221" customWidth="1"/>
    <col min="5421" max="5421" width="4.77734375" style="221" customWidth="1"/>
    <col min="5422" max="5422" width="4.6640625" style="221" customWidth="1"/>
    <col min="5423" max="5423" width="6" style="221" customWidth="1"/>
    <col min="5424" max="5424" width="9.5546875" style="221" customWidth="1"/>
    <col min="5425" max="5427" width="6.77734375" style="221" customWidth="1"/>
    <col min="5428" max="5428" width="4" style="221" customWidth="1"/>
    <col min="5429" max="5429" width="2.21875" style="221" customWidth="1"/>
    <col min="5430" max="5430" width="4" style="221" customWidth="1"/>
    <col min="5431" max="5431" width="3.6640625" style="221" customWidth="1"/>
    <col min="5432" max="5434" width="3.5546875" style="221" customWidth="1"/>
    <col min="5435" max="5435" width="6.109375" style="221" customWidth="1"/>
    <col min="5436" max="5436" width="14.33203125" style="221" customWidth="1"/>
    <col min="5437" max="5437" width="13.88671875" style="221" customWidth="1"/>
    <col min="5438" max="5438" width="3.21875" style="221" customWidth="1"/>
    <col min="5439" max="5439" width="2.6640625" style="221" customWidth="1"/>
    <col min="5440" max="5440" width="2.77734375" style="221" customWidth="1"/>
    <col min="5441" max="5441" width="4.77734375" style="221" customWidth="1"/>
    <col min="5442" max="5442" width="4.6640625" style="221" customWidth="1"/>
    <col min="5443" max="5443" width="6" style="221" customWidth="1"/>
    <col min="5444" max="5447" width="6.77734375" style="221" customWidth="1"/>
    <col min="5448" max="5448" width="4" style="221" customWidth="1"/>
    <col min="5449" max="5449" width="6.21875" style="221" customWidth="1"/>
    <col min="5450" max="5450" width="4" style="221" customWidth="1"/>
    <col min="5451" max="5451" width="3.6640625" style="221" customWidth="1"/>
    <col min="5452" max="5455" width="3.5546875" style="221" customWidth="1"/>
    <col min="5456" max="5456" width="6.21875" style="221" customWidth="1"/>
    <col min="5457" max="5457" width="13.88671875" style="221" customWidth="1"/>
    <col min="5458" max="5458" width="3.21875" style="221" customWidth="1"/>
    <col min="5459" max="5459" width="2.6640625" style="221" customWidth="1"/>
    <col min="5460" max="5460" width="2.77734375" style="221" customWidth="1"/>
    <col min="5461" max="5461" width="4.77734375" style="221" customWidth="1"/>
    <col min="5462" max="5462" width="4.6640625" style="221" customWidth="1"/>
    <col min="5463" max="5463" width="6" style="221" customWidth="1"/>
    <col min="5464" max="5467" width="6.77734375" style="221" customWidth="1"/>
    <col min="5468" max="5468" width="4" style="221" customWidth="1"/>
    <col min="5469" max="5469" width="2.21875" style="221" customWidth="1"/>
    <col min="5470" max="5470" width="4" style="221" customWidth="1"/>
    <col min="5471" max="5471" width="3.6640625" style="221" customWidth="1"/>
    <col min="5472" max="5476" width="3.5546875" style="221" customWidth="1"/>
    <col min="5477" max="5478" width="11.5546875" style="221" customWidth="1"/>
    <col min="5479" max="5479" width="9.21875" style="221" customWidth="1"/>
    <col min="5480" max="5480" width="9.109375" style="221" customWidth="1"/>
    <col min="5481" max="5482" width="9.21875" style="221" customWidth="1"/>
    <col min="5483" max="5483" width="9.109375" style="221" customWidth="1"/>
    <col min="5484" max="5484" width="2.88671875" style="221" customWidth="1"/>
    <col min="5485" max="5485" width="2.44140625" style="221" customWidth="1"/>
    <col min="5486" max="5487" width="9.109375" style="221" customWidth="1"/>
    <col min="5488" max="5488" width="9.109375" style="221"/>
    <col min="5489" max="5489" width="2.88671875" style="222" bestFit="1" customWidth="1"/>
    <col min="5490" max="5490" width="2.44140625" style="222" bestFit="1" customWidth="1"/>
    <col min="5491" max="5491" width="2.21875" style="222" bestFit="1" customWidth="1"/>
    <col min="5492" max="5493" width="3.77734375" style="222" bestFit="1" customWidth="1"/>
    <col min="5494" max="5494" width="5.88671875" style="222" bestFit="1" customWidth="1"/>
    <col min="5495" max="5495" width="3.88671875" style="222" bestFit="1" customWidth="1"/>
    <col min="5496" max="5504" width="9.109375" style="221"/>
    <col min="5505" max="5505" width="5.33203125" style="221" customWidth="1"/>
    <col min="5506" max="5506" width="9.44140625" style="221" customWidth="1"/>
    <col min="5507" max="5507" width="3.44140625" style="221" customWidth="1"/>
    <col min="5508" max="5508" width="2.77734375" style="221" customWidth="1"/>
    <col min="5509" max="5509" width="2.5546875" style="221" customWidth="1"/>
    <col min="5510" max="5511" width="4.77734375" style="221" customWidth="1"/>
    <col min="5512" max="5512" width="6" style="221" customWidth="1"/>
    <col min="5513" max="5513" width="7" style="221" customWidth="1"/>
    <col min="5514" max="5514" width="11.44140625" style="221" customWidth="1"/>
    <col min="5515" max="5515" width="14.109375" style="221" customWidth="1"/>
    <col min="5516" max="5516" width="2.6640625" style="221" customWidth="1"/>
    <col min="5517" max="5517" width="7.88671875" style="221" customWidth="1"/>
    <col min="5518" max="5519" width="8.77734375" style="221" customWidth="1"/>
    <col min="5520" max="5521" width="10.77734375" style="221" customWidth="1"/>
    <col min="5522" max="5522" width="9.88671875" style="221" customWidth="1"/>
    <col min="5523" max="5523" width="7.109375" style="221" customWidth="1"/>
    <col min="5524" max="5524" width="5.88671875" style="221" customWidth="1"/>
    <col min="5525" max="5525" width="13.77734375" style="221" customWidth="1"/>
    <col min="5526" max="5526" width="3.21875" style="221" customWidth="1"/>
    <col min="5527" max="5527" width="2.6640625" style="221" customWidth="1"/>
    <col min="5528" max="5528" width="2.77734375" style="221" customWidth="1"/>
    <col min="5529" max="5529" width="9.5546875" style="221" customWidth="1"/>
    <col min="5530" max="5530" width="4.6640625" style="221" customWidth="1"/>
    <col min="5531" max="5531" width="6" style="221" customWidth="1"/>
    <col min="5532" max="5534" width="6.21875" style="221" customWidth="1"/>
    <col min="5535" max="5535" width="6.77734375" style="221" customWidth="1"/>
    <col min="5536" max="5536" width="4" style="221" customWidth="1"/>
    <col min="5537" max="5539" width="6.21875" style="221" customWidth="1"/>
    <col min="5540" max="5540" width="7" style="221" customWidth="1"/>
    <col min="5541" max="5541" width="6.21875" style="221" customWidth="1"/>
    <col min="5542" max="5542" width="7" style="221" customWidth="1"/>
    <col min="5543" max="5543" width="3.5546875" style="221" customWidth="1"/>
    <col min="5544" max="5544" width="6.21875" style="221" customWidth="1"/>
    <col min="5545" max="5545" width="13.77734375" style="221" customWidth="1"/>
    <col min="5546" max="5546" width="3.21875" style="221" customWidth="1"/>
    <col min="5547" max="5547" width="2.6640625" style="221" customWidth="1"/>
    <col min="5548" max="5548" width="2.77734375" style="221" customWidth="1"/>
    <col min="5549" max="5549" width="4.77734375" style="221" customWidth="1"/>
    <col min="5550" max="5550" width="4.6640625" style="221" customWidth="1"/>
    <col min="5551" max="5551" width="6" style="221" customWidth="1"/>
    <col min="5552" max="5552" width="9.5546875" style="221" customWidth="1"/>
    <col min="5553" max="5555" width="6.77734375" style="221" customWidth="1"/>
    <col min="5556" max="5556" width="4" style="221" customWidth="1"/>
    <col min="5557" max="5557" width="2.21875" style="221" customWidth="1"/>
    <col min="5558" max="5558" width="4" style="221" customWidth="1"/>
    <col min="5559" max="5559" width="3.6640625" style="221" customWidth="1"/>
    <col min="5560" max="5562" width="3.5546875" style="221" customWidth="1"/>
    <col min="5563" max="5563" width="6.109375" style="221" customWidth="1"/>
    <col min="5564" max="5564" width="14.33203125" style="221" customWidth="1"/>
    <col min="5565" max="5565" width="13.88671875" style="221" customWidth="1"/>
    <col min="5566" max="5566" width="3.21875" style="221" customWidth="1"/>
    <col min="5567" max="5567" width="2.6640625" style="221" customWidth="1"/>
    <col min="5568" max="5568" width="2.77734375" style="221" customWidth="1"/>
    <col min="5569" max="5569" width="4.77734375" style="221" customWidth="1"/>
    <col min="5570" max="5570" width="4.6640625" style="221" customWidth="1"/>
    <col min="5571" max="5571" width="6" style="221" customWidth="1"/>
    <col min="5572" max="5575" width="6.77734375" style="221" customWidth="1"/>
    <col min="5576" max="5576" width="4" style="221" customWidth="1"/>
    <col min="5577" max="5577" width="6.21875" style="221" customWidth="1"/>
    <col min="5578" max="5578" width="4" style="221" customWidth="1"/>
    <col min="5579" max="5579" width="3.6640625" style="221" customWidth="1"/>
    <col min="5580" max="5583" width="3.5546875" style="221" customWidth="1"/>
    <col min="5584" max="5584" width="6.21875" style="221" customWidth="1"/>
    <col min="5585" max="5585" width="13.88671875" style="221" customWidth="1"/>
    <col min="5586" max="5586" width="3.21875" style="221" customWidth="1"/>
    <col min="5587" max="5587" width="2.6640625" style="221" customWidth="1"/>
    <col min="5588" max="5588" width="2.77734375" style="221" customWidth="1"/>
    <col min="5589" max="5589" width="4.77734375" style="221" customWidth="1"/>
    <col min="5590" max="5590" width="4.6640625" style="221" customWidth="1"/>
    <col min="5591" max="5591" width="6" style="221" customWidth="1"/>
    <col min="5592" max="5595" width="6.77734375" style="221" customWidth="1"/>
    <col min="5596" max="5596" width="4" style="221" customWidth="1"/>
    <col min="5597" max="5597" width="2.21875" style="221" customWidth="1"/>
    <col min="5598" max="5598" width="4" style="221" customWidth="1"/>
    <col min="5599" max="5599" width="3.6640625" style="221" customWidth="1"/>
    <col min="5600" max="5604" width="3.5546875" style="221" customWidth="1"/>
    <col min="5605" max="5606" width="11.5546875" style="221" customWidth="1"/>
    <col min="5607" max="5607" width="9.21875" style="221" customWidth="1"/>
    <col min="5608" max="5608" width="9.109375" style="221" customWidth="1"/>
    <col min="5609" max="5610" width="9.21875" style="221" customWidth="1"/>
    <col min="5611" max="5611" width="9.109375" style="221" customWidth="1"/>
    <col min="5612" max="5612" width="2.88671875" style="221" customWidth="1"/>
    <col min="5613" max="5613" width="2.44140625" style="221" customWidth="1"/>
    <col min="5614" max="5615" width="9.109375" style="221" customWidth="1"/>
    <col min="5616" max="5616" width="9.109375" style="221"/>
    <col min="5617" max="5617" width="2.88671875" style="222" bestFit="1" customWidth="1"/>
    <col min="5618" max="5618" width="2.44140625" style="222" bestFit="1" customWidth="1"/>
    <col min="5619" max="5619" width="2.21875" style="222" bestFit="1" customWidth="1"/>
    <col min="5620" max="5621" width="3.77734375" style="222" bestFit="1" customWidth="1"/>
    <col min="5622" max="5622" width="5.88671875" style="222" bestFit="1" customWidth="1"/>
    <col min="5623" max="5623" width="3.88671875" style="222" bestFit="1" customWidth="1"/>
    <col min="5624" max="5632" width="9.109375" style="221"/>
    <col min="5633" max="5633" width="5.33203125" style="221" customWidth="1"/>
    <col min="5634" max="5634" width="9.44140625" style="221" customWidth="1"/>
    <col min="5635" max="5635" width="3.44140625" style="221" customWidth="1"/>
    <col min="5636" max="5636" width="2.77734375" style="221" customWidth="1"/>
    <col min="5637" max="5637" width="2.5546875" style="221" customWidth="1"/>
    <col min="5638" max="5639" width="4.77734375" style="221" customWidth="1"/>
    <col min="5640" max="5640" width="6" style="221" customWidth="1"/>
    <col min="5641" max="5641" width="7" style="221" customWidth="1"/>
    <col min="5642" max="5642" width="11.44140625" style="221" customWidth="1"/>
    <col min="5643" max="5643" width="14.109375" style="221" customWidth="1"/>
    <col min="5644" max="5644" width="2.6640625" style="221" customWidth="1"/>
    <col min="5645" max="5645" width="7.88671875" style="221" customWidth="1"/>
    <col min="5646" max="5647" width="8.77734375" style="221" customWidth="1"/>
    <col min="5648" max="5649" width="10.77734375" style="221" customWidth="1"/>
    <col min="5650" max="5650" width="9.88671875" style="221" customWidth="1"/>
    <col min="5651" max="5651" width="7.109375" style="221" customWidth="1"/>
    <col min="5652" max="5652" width="5.88671875" style="221" customWidth="1"/>
    <col min="5653" max="5653" width="13.77734375" style="221" customWidth="1"/>
    <col min="5654" max="5654" width="3.21875" style="221" customWidth="1"/>
    <col min="5655" max="5655" width="2.6640625" style="221" customWidth="1"/>
    <col min="5656" max="5656" width="2.77734375" style="221" customWidth="1"/>
    <col min="5657" max="5657" width="9.5546875" style="221" customWidth="1"/>
    <col min="5658" max="5658" width="4.6640625" style="221" customWidth="1"/>
    <col min="5659" max="5659" width="6" style="221" customWidth="1"/>
    <col min="5660" max="5662" width="6.21875" style="221" customWidth="1"/>
    <col min="5663" max="5663" width="6.77734375" style="221" customWidth="1"/>
    <col min="5664" max="5664" width="4" style="221" customWidth="1"/>
    <col min="5665" max="5667" width="6.21875" style="221" customWidth="1"/>
    <col min="5668" max="5668" width="7" style="221" customWidth="1"/>
    <col min="5669" max="5669" width="6.21875" style="221" customWidth="1"/>
    <col min="5670" max="5670" width="7" style="221" customWidth="1"/>
    <col min="5671" max="5671" width="3.5546875" style="221" customWidth="1"/>
    <col min="5672" max="5672" width="6.21875" style="221" customWidth="1"/>
    <col min="5673" max="5673" width="13.77734375" style="221" customWidth="1"/>
    <col min="5674" max="5674" width="3.21875" style="221" customWidth="1"/>
    <col min="5675" max="5675" width="2.6640625" style="221" customWidth="1"/>
    <col min="5676" max="5676" width="2.77734375" style="221" customWidth="1"/>
    <col min="5677" max="5677" width="4.77734375" style="221" customWidth="1"/>
    <col min="5678" max="5678" width="4.6640625" style="221" customWidth="1"/>
    <col min="5679" max="5679" width="6" style="221" customWidth="1"/>
    <col min="5680" max="5680" width="9.5546875" style="221" customWidth="1"/>
    <col min="5681" max="5683" width="6.77734375" style="221" customWidth="1"/>
    <col min="5684" max="5684" width="4" style="221" customWidth="1"/>
    <col min="5685" max="5685" width="2.21875" style="221" customWidth="1"/>
    <col min="5686" max="5686" width="4" style="221" customWidth="1"/>
    <col min="5687" max="5687" width="3.6640625" style="221" customWidth="1"/>
    <col min="5688" max="5690" width="3.5546875" style="221" customWidth="1"/>
    <col min="5691" max="5691" width="6.109375" style="221" customWidth="1"/>
    <col min="5692" max="5692" width="14.33203125" style="221" customWidth="1"/>
    <col min="5693" max="5693" width="13.88671875" style="221" customWidth="1"/>
    <col min="5694" max="5694" width="3.21875" style="221" customWidth="1"/>
    <col min="5695" max="5695" width="2.6640625" style="221" customWidth="1"/>
    <col min="5696" max="5696" width="2.77734375" style="221" customWidth="1"/>
    <col min="5697" max="5697" width="4.77734375" style="221" customWidth="1"/>
    <col min="5698" max="5698" width="4.6640625" style="221" customWidth="1"/>
    <col min="5699" max="5699" width="6" style="221" customWidth="1"/>
    <col min="5700" max="5703" width="6.77734375" style="221" customWidth="1"/>
    <col min="5704" max="5704" width="4" style="221" customWidth="1"/>
    <col min="5705" max="5705" width="6.21875" style="221" customWidth="1"/>
    <col min="5706" max="5706" width="4" style="221" customWidth="1"/>
    <col min="5707" max="5707" width="3.6640625" style="221" customWidth="1"/>
    <col min="5708" max="5711" width="3.5546875" style="221" customWidth="1"/>
    <col min="5712" max="5712" width="6.21875" style="221" customWidth="1"/>
    <col min="5713" max="5713" width="13.88671875" style="221" customWidth="1"/>
    <col min="5714" max="5714" width="3.21875" style="221" customWidth="1"/>
    <col min="5715" max="5715" width="2.6640625" style="221" customWidth="1"/>
    <col min="5716" max="5716" width="2.77734375" style="221" customWidth="1"/>
    <col min="5717" max="5717" width="4.77734375" style="221" customWidth="1"/>
    <col min="5718" max="5718" width="4.6640625" style="221" customWidth="1"/>
    <col min="5719" max="5719" width="6" style="221" customWidth="1"/>
    <col min="5720" max="5723" width="6.77734375" style="221" customWidth="1"/>
    <col min="5724" max="5724" width="4" style="221" customWidth="1"/>
    <col min="5725" max="5725" width="2.21875" style="221" customWidth="1"/>
    <col min="5726" max="5726" width="4" style="221" customWidth="1"/>
    <col min="5727" max="5727" width="3.6640625" style="221" customWidth="1"/>
    <col min="5728" max="5732" width="3.5546875" style="221" customWidth="1"/>
    <col min="5733" max="5734" width="11.5546875" style="221" customWidth="1"/>
    <col min="5735" max="5735" width="9.21875" style="221" customWidth="1"/>
    <col min="5736" max="5736" width="9.109375" style="221" customWidth="1"/>
    <col min="5737" max="5738" width="9.21875" style="221" customWidth="1"/>
    <col min="5739" max="5739" width="9.109375" style="221" customWidth="1"/>
    <col min="5740" max="5740" width="2.88671875" style="221" customWidth="1"/>
    <col min="5741" max="5741" width="2.44140625" style="221" customWidth="1"/>
    <col min="5742" max="5743" width="9.109375" style="221" customWidth="1"/>
    <col min="5744" max="5744" width="9.109375" style="221"/>
    <col min="5745" max="5745" width="2.88671875" style="222" bestFit="1" customWidth="1"/>
    <col min="5746" max="5746" width="2.44140625" style="222" bestFit="1" customWidth="1"/>
    <col min="5747" max="5747" width="2.21875" style="222" bestFit="1" customWidth="1"/>
    <col min="5748" max="5749" width="3.77734375" style="222" bestFit="1" customWidth="1"/>
    <col min="5750" max="5750" width="5.88671875" style="222" bestFit="1" customWidth="1"/>
    <col min="5751" max="5751" width="3.88671875" style="222" bestFit="1" customWidth="1"/>
    <col min="5752" max="5760" width="9.109375" style="221"/>
    <col min="5761" max="5761" width="5.33203125" style="221" customWidth="1"/>
    <col min="5762" max="5762" width="9.44140625" style="221" customWidth="1"/>
    <col min="5763" max="5763" width="3.44140625" style="221" customWidth="1"/>
    <col min="5764" max="5764" width="2.77734375" style="221" customWidth="1"/>
    <col min="5765" max="5765" width="2.5546875" style="221" customWidth="1"/>
    <col min="5766" max="5767" width="4.77734375" style="221" customWidth="1"/>
    <col min="5768" max="5768" width="6" style="221" customWidth="1"/>
    <col min="5769" max="5769" width="7" style="221" customWidth="1"/>
    <col min="5770" max="5770" width="11.44140625" style="221" customWidth="1"/>
    <col min="5771" max="5771" width="14.109375" style="221" customWidth="1"/>
    <col min="5772" max="5772" width="2.6640625" style="221" customWidth="1"/>
    <col min="5773" max="5773" width="7.88671875" style="221" customWidth="1"/>
    <col min="5774" max="5775" width="8.77734375" style="221" customWidth="1"/>
    <col min="5776" max="5777" width="10.77734375" style="221" customWidth="1"/>
    <col min="5778" max="5778" width="9.88671875" style="221" customWidth="1"/>
    <col min="5779" max="5779" width="7.109375" style="221" customWidth="1"/>
    <col min="5780" max="5780" width="5.88671875" style="221" customWidth="1"/>
    <col min="5781" max="5781" width="13.77734375" style="221" customWidth="1"/>
    <col min="5782" max="5782" width="3.21875" style="221" customWidth="1"/>
    <col min="5783" max="5783" width="2.6640625" style="221" customWidth="1"/>
    <col min="5784" max="5784" width="2.77734375" style="221" customWidth="1"/>
    <col min="5785" max="5785" width="9.5546875" style="221" customWidth="1"/>
    <col min="5786" max="5786" width="4.6640625" style="221" customWidth="1"/>
    <col min="5787" max="5787" width="6" style="221" customWidth="1"/>
    <col min="5788" max="5790" width="6.21875" style="221" customWidth="1"/>
    <col min="5791" max="5791" width="6.77734375" style="221" customWidth="1"/>
    <col min="5792" max="5792" width="4" style="221" customWidth="1"/>
    <col min="5793" max="5795" width="6.21875" style="221" customWidth="1"/>
    <col min="5796" max="5796" width="7" style="221" customWidth="1"/>
    <col min="5797" max="5797" width="6.21875" style="221" customWidth="1"/>
    <col min="5798" max="5798" width="7" style="221" customWidth="1"/>
    <col min="5799" max="5799" width="3.5546875" style="221" customWidth="1"/>
    <col min="5800" max="5800" width="6.21875" style="221" customWidth="1"/>
    <col min="5801" max="5801" width="13.77734375" style="221" customWidth="1"/>
    <col min="5802" max="5802" width="3.21875" style="221" customWidth="1"/>
    <col min="5803" max="5803" width="2.6640625" style="221" customWidth="1"/>
    <col min="5804" max="5804" width="2.77734375" style="221" customWidth="1"/>
    <col min="5805" max="5805" width="4.77734375" style="221" customWidth="1"/>
    <col min="5806" max="5806" width="4.6640625" style="221" customWidth="1"/>
    <col min="5807" max="5807" width="6" style="221" customWidth="1"/>
    <col min="5808" max="5808" width="9.5546875" style="221" customWidth="1"/>
    <col min="5809" max="5811" width="6.77734375" style="221" customWidth="1"/>
    <col min="5812" max="5812" width="4" style="221" customWidth="1"/>
    <col min="5813" max="5813" width="2.21875" style="221" customWidth="1"/>
    <col min="5814" max="5814" width="4" style="221" customWidth="1"/>
    <col min="5815" max="5815" width="3.6640625" style="221" customWidth="1"/>
    <col min="5816" max="5818" width="3.5546875" style="221" customWidth="1"/>
    <col min="5819" max="5819" width="6.109375" style="221" customWidth="1"/>
    <col min="5820" max="5820" width="14.33203125" style="221" customWidth="1"/>
    <col min="5821" max="5821" width="13.88671875" style="221" customWidth="1"/>
    <col min="5822" max="5822" width="3.21875" style="221" customWidth="1"/>
    <col min="5823" max="5823" width="2.6640625" style="221" customWidth="1"/>
    <col min="5824" max="5824" width="2.77734375" style="221" customWidth="1"/>
    <col min="5825" max="5825" width="4.77734375" style="221" customWidth="1"/>
    <col min="5826" max="5826" width="4.6640625" style="221" customWidth="1"/>
    <col min="5827" max="5827" width="6" style="221" customWidth="1"/>
    <col min="5828" max="5831" width="6.77734375" style="221" customWidth="1"/>
    <col min="5832" max="5832" width="4" style="221" customWidth="1"/>
    <col min="5833" max="5833" width="6.21875" style="221" customWidth="1"/>
    <col min="5834" max="5834" width="4" style="221" customWidth="1"/>
    <col min="5835" max="5835" width="3.6640625" style="221" customWidth="1"/>
    <col min="5836" max="5839" width="3.5546875" style="221" customWidth="1"/>
    <col min="5840" max="5840" width="6.21875" style="221" customWidth="1"/>
    <col min="5841" max="5841" width="13.88671875" style="221" customWidth="1"/>
    <col min="5842" max="5842" width="3.21875" style="221" customWidth="1"/>
    <col min="5843" max="5843" width="2.6640625" style="221" customWidth="1"/>
    <col min="5844" max="5844" width="2.77734375" style="221" customWidth="1"/>
    <col min="5845" max="5845" width="4.77734375" style="221" customWidth="1"/>
    <col min="5846" max="5846" width="4.6640625" style="221" customWidth="1"/>
    <col min="5847" max="5847" width="6" style="221" customWidth="1"/>
    <col min="5848" max="5851" width="6.77734375" style="221" customWidth="1"/>
    <col min="5852" max="5852" width="4" style="221" customWidth="1"/>
    <col min="5853" max="5853" width="2.21875" style="221" customWidth="1"/>
    <col min="5854" max="5854" width="4" style="221" customWidth="1"/>
    <col min="5855" max="5855" width="3.6640625" style="221" customWidth="1"/>
    <col min="5856" max="5860" width="3.5546875" style="221" customWidth="1"/>
    <col min="5861" max="5862" width="11.5546875" style="221" customWidth="1"/>
    <col min="5863" max="5863" width="9.21875" style="221" customWidth="1"/>
    <col min="5864" max="5864" width="9.109375" style="221" customWidth="1"/>
    <col min="5865" max="5866" width="9.21875" style="221" customWidth="1"/>
    <col min="5867" max="5867" width="9.109375" style="221" customWidth="1"/>
    <col min="5868" max="5868" width="2.88671875" style="221" customWidth="1"/>
    <col min="5869" max="5869" width="2.44140625" style="221" customWidth="1"/>
    <col min="5870" max="5871" width="9.109375" style="221" customWidth="1"/>
    <col min="5872" max="5872" width="9.109375" style="221"/>
    <col min="5873" max="5873" width="2.88671875" style="222" bestFit="1" customWidth="1"/>
    <col min="5874" max="5874" width="2.44140625" style="222" bestFit="1" customWidth="1"/>
    <col min="5875" max="5875" width="2.21875" style="222" bestFit="1" customWidth="1"/>
    <col min="5876" max="5877" width="3.77734375" style="222" bestFit="1" customWidth="1"/>
    <col min="5878" max="5878" width="5.88671875" style="222" bestFit="1" customWidth="1"/>
    <col min="5879" max="5879" width="3.88671875" style="222" bestFit="1" customWidth="1"/>
    <col min="5880" max="5888" width="9.109375" style="221"/>
    <col min="5889" max="5889" width="5.33203125" style="221" customWidth="1"/>
    <col min="5890" max="5890" width="9.44140625" style="221" customWidth="1"/>
    <col min="5891" max="5891" width="3.44140625" style="221" customWidth="1"/>
    <col min="5892" max="5892" width="2.77734375" style="221" customWidth="1"/>
    <col min="5893" max="5893" width="2.5546875" style="221" customWidth="1"/>
    <col min="5894" max="5895" width="4.77734375" style="221" customWidth="1"/>
    <col min="5896" max="5896" width="6" style="221" customWidth="1"/>
    <col min="5897" max="5897" width="7" style="221" customWidth="1"/>
    <col min="5898" max="5898" width="11.44140625" style="221" customWidth="1"/>
    <col min="5899" max="5899" width="14.109375" style="221" customWidth="1"/>
    <col min="5900" max="5900" width="2.6640625" style="221" customWidth="1"/>
    <col min="5901" max="5901" width="7.88671875" style="221" customWidth="1"/>
    <col min="5902" max="5903" width="8.77734375" style="221" customWidth="1"/>
    <col min="5904" max="5905" width="10.77734375" style="221" customWidth="1"/>
    <col min="5906" max="5906" width="9.88671875" style="221" customWidth="1"/>
    <col min="5907" max="5907" width="7.109375" style="221" customWidth="1"/>
    <col min="5908" max="5908" width="5.88671875" style="221" customWidth="1"/>
    <col min="5909" max="5909" width="13.77734375" style="221" customWidth="1"/>
    <col min="5910" max="5910" width="3.21875" style="221" customWidth="1"/>
    <col min="5911" max="5911" width="2.6640625" style="221" customWidth="1"/>
    <col min="5912" max="5912" width="2.77734375" style="221" customWidth="1"/>
    <col min="5913" max="5913" width="9.5546875" style="221" customWidth="1"/>
    <col min="5914" max="5914" width="4.6640625" style="221" customWidth="1"/>
    <col min="5915" max="5915" width="6" style="221" customWidth="1"/>
    <col min="5916" max="5918" width="6.21875" style="221" customWidth="1"/>
    <col min="5919" max="5919" width="6.77734375" style="221" customWidth="1"/>
    <col min="5920" max="5920" width="4" style="221" customWidth="1"/>
    <col min="5921" max="5923" width="6.21875" style="221" customWidth="1"/>
    <col min="5924" max="5924" width="7" style="221" customWidth="1"/>
    <col min="5925" max="5925" width="6.21875" style="221" customWidth="1"/>
    <col min="5926" max="5926" width="7" style="221" customWidth="1"/>
    <col min="5927" max="5927" width="3.5546875" style="221" customWidth="1"/>
    <col min="5928" max="5928" width="6.21875" style="221" customWidth="1"/>
    <col min="5929" max="5929" width="13.77734375" style="221" customWidth="1"/>
    <col min="5930" max="5930" width="3.21875" style="221" customWidth="1"/>
    <col min="5931" max="5931" width="2.6640625" style="221" customWidth="1"/>
    <col min="5932" max="5932" width="2.77734375" style="221" customWidth="1"/>
    <col min="5933" max="5933" width="4.77734375" style="221" customWidth="1"/>
    <col min="5934" max="5934" width="4.6640625" style="221" customWidth="1"/>
    <col min="5935" max="5935" width="6" style="221" customWidth="1"/>
    <col min="5936" max="5936" width="9.5546875" style="221" customWidth="1"/>
    <col min="5937" max="5939" width="6.77734375" style="221" customWidth="1"/>
    <col min="5940" max="5940" width="4" style="221" customWidth="1"/>
    <col min="5941" max="5941" width="2.21875" style="221" customWidth="1"/>
    <col min="5942" max="5942" width="4" style="221" customWidth="1"/>
    <col min="5943" max="5943" width="3.6640625" style="221" customWidth="1"/>
    <col min="5944" max="5946" width="3.5546875" style="221" customWidth="1"/>
    <col min="5947" max="5947" width="6.109375" style="221" customWidth="1"/>
    <col min="5948" max="5948" width="14.33203125" style="221" customWidth="1"/>
    <col min="5949" max="5949" width="13.88671875" style="221" customWidth="1"/>
    <col min="5950" max="5950" width="3.21875" style="221" customWidth="1"/>
    <col min="5951" max="5951" width="2.6640625" style="221" customWidth="1"/>
    <col min="5952" max="5952" width="2.77734375" style="221" customWidth="1"/>
    <col min="5953" max="5953" width="4.77734375" style="221" customWidth="1"/>
    <col min="5954" max="5954" width="4.6640625" style="221" customWidth="1"/>
    <col min="5955" max="5955" width="6" style="221" customWidth="1"/>
    <col min="5956" max="5959" width="6.77734375" style="221" customWidth="1"/>
    <col min="5960" max="5960" width="4" style="221" customWidth="1"/>
    <col min="5961" max="5961" width="6.21875" style="221" customWidth="1"/>
    <col min="5962" max="5962" width="4" style="221" customWidth="1"/>
    <col min="5963" max="5963" width="3.6640625" style="221" customWidth="1"/>
    <col min="5964" max="5967" width="3.5546875" style="221" customWidth="1"/>
    <col min="5968" max="5968" width="6.21875" style="221" customWidth="1"/>
    <col min="5969" max="5969" width="13.88671875" style="221" customWidth="1"/>
    <col min="5970" max="5970" width="3.21875" style="221" customWidth="1"/>
    <col min="5971" max="5971" width="2.6640625" style="221" customWidth="1"/>
    <col min="5972" max="5972" width="2.77734375" style="221" customWidth="1"/>
    <col min="5973" max="5973" width="4.77734375" style="221" customWidth="1"/>
    <col min="5974" max="5974" width="4.6640625" style="221" customWidth="1"/>
    <col min="5975" max="5975" width="6" style="221" customWidth="1"/>
    <col min="5976" max="5979" width="6.77734375" style="221" customWidth="1"/>
    <col min="5980" max="5980" width="4" style="221" customWidth="1"/>
    <col min="5981" max="5981" width="2.21875" style="221" customWidth="1"/>
    <col min="5982" max="5982" width="4" style="221" customWidth="1"/>
    <col min="5983" max="5983" width="3.6640625" style="221" customWidth="1"/>
    <col min="5984" max="5988" width="3.5546875" style="221" customWidth="1"/>
    <col min="5989" max="5990" width="11.5546875" style="221" customWidth="1"/>
    <col min="5991" max="5991" width="9.21875" style="221" customWidth="1"/>
    <col min="5992" max="5992" width="9.109375" style="221" customWidth="1"/>
    <col min="5993" max="5994" width="9.21875" style="221" customWidth="1"/>
    <col min="5995" max="5995" width="9.109375" style="221" customWidth="1"/>
    <col min="5996" max="5996" width="2.88671875" style="221" customWidth="1"/>
    <col min="5997" max="5997" width="2.44140625" style="221" customWidth="1"/>
    <col min="5998" max="5999" width="9.109375" style="221" customWidth="1"/>
    <col min="6000" max="6000" width="9.109375" style="221"/>
    <col min="6001" max="6001" width="2.88671875" style="222" bestFit="1" customWidth="1"/>
    <col min="6002" max="6002" width="2.44140625" style="222" bestFit="1" customWidth="1"/>
    <col min="6003" max="6003" width="2.21875" style="222" bestFit="1" customWidth="1"/>
    <col min="6004" max="6005" width="3.77734375" style="222" bestFit="1" customWidth="1"/>
    <col min="6006" max="6006" width="5.88671875" style="222" bestFit="1" customWidth="1"/>
    <col min="6007" max="6007" width="3.88671875" style="222" bestFit="1" customWidth="1"/>
    <col min="6008" max="6016" width="9.109375" style="221"/>
    <col min="6017" max="6017" width="5.33203125" style="221" customWidth="1"/>
    <col min="6018" max="6018" width="9.44140625" style="221" customWidth="1"/>
    <col min="6019" max="6019" width="3.44140625" style="221" customWidth="1"/>
    <col min="6020" max="6020" width="2.77734375" style="221" customWidth="1"/>
    <col min="6021" max="6021" width="2.5546875" style="221" customWidth="1"/>
    <col min="6022" max="6023" width="4.77734375" style="221" customWidth="1"/>
    <col min="6024" max="6024" width="6" style="221" customWidth="1"/>
    <col min="6025" max="6025" width="7" style="221" customWidth="1"/>
    <col min="6026" max="6026" width="11.44140625" style="221" customWidth="1"/>
    <col min="6027" max="6027" width="14.109375" style="221" customWidth="1"/>
    <col min="6028" max="6028" width="2.6640625" style="221" customWidth="1"/>
    <col min="6029" max="6029" width="7.88671875" style="221" customWidth="1"/>
    <col min="6030" max="6031" width="8.77734375" style="221" customWidth="1"/>
    <col min="6032" max="6033" width="10.77734375" style="221" customWidth="1"/>
    <col min="6034" max="6034" width="9.88671875" style="221" customWidth="1"/>
    <col min="6035" max="6035" width="7.109375" style="221" customWidth="1"/>
    <col min="6036" max="6036" width="5.88671875" style="221" customWidth="1"/>
    <col min="6037" max="6037" width="13.77734375" style="221" customWidth="1"/>
    <col min="6038" max="6038" width="3.21875" style="221" customWidth="1"/>
    <col min="6039" max="6039" width="2.6640625" style="221" customWidth="1"/>
    <col min="6040" max="6040" width="2.77734375" style="221" customWidth="1"/>
    <col min="6041" max="6041" width="9.5546875" style="221" customWidth="1"/>
    <col min="6042" max="6042" width="4.6640625" style="221" customWidth="1"/>
    <col min="6043" max="6043" width="6" style="221" customWidth="1"/>
    <col min="6044" max="6046" width="6.21875" style="221" customWidth="1"/>
    <col min="6047" max="6047" width="6.77734375" style="221" customWidth="1"/>
    <col min="6048" max="6048" width="4" style="221" customWidth="1"/>
    <col min="6049" max="6051" width="6.21875" style="221" customWidth="1"/>
    <col min="6052" max="6052" width="7" style="221" customWidth="1"/>
    <col min="6053" max="6053" width="6.21875" style="221" customWidth="1"/>
    <col min="6054" max="6054" width="7" style="221" customWidth="1"/>
    <col min="6055" max="6055" width="3.5546875" style="221" customWidth="1"/>
    <col min="6056" max="6056" width="6.21875" style="221" customWidth="1"/>
    <col min="6057" max="6057" width="13.77734375" style="221" customWidth="1"/>
    <col min="6058" max="6058" width="3.21875" style="221" customWidth="1"/>
    <col min="6059" max="6059" width="2.6640625" style="221" customWidth="1"/>
    <col min="6060" max="6060" width="2.77734375" style="221" customWidth="1"/>
    <col min="6061" max="6061" width="4.77734375" style="221" customWidth="1"/>
    <col min="6062" max="6062" width="4.6640625" style="221" customWidth="1"/>
    <col min="6063" max="6063" width="6" style="221" customWidth="1"/>
    <col min="6064" max="6064" width="9.5546875" style="221" customWidth="1"/>
    <col min="6065" max="6067" width="6.77734375" style="221" customWidth="1"/>
    <col min="6068" max="6068" width="4" style="221" customWidth="1"/>
    <col min="6069" max="6069" width="2.21875" style="221" customWidth="1"/>
    <col min="6070" max="6070" width="4" style="221" customWidth="1"/>
    <col min="6071" max="6071" width="3.6640625" style="221" customWidth="1"/>
    <col min="6072" max="6074" width="3.5546875" style="221" customWidth="1"/>
    <col min="6075" max="6075" width="6.109375" style="221" customWidth="1"/>
    <col min="6076" max="6076" width="14.33203125" style="221" customWidth="1"/>
    <col min="6077" max="6077" width="13.88671875" style="221" customWidth="1"/>
    <col min="6078" max="6078" width="3.21875" style="221" customWidth="1"/>
    <col min="6079" max="6079" width="2.6640625" style="221" customWidth="1"/>
    <col min="6080" max="6080" width="2.77734375" style="221" customWidth="1"/>
    <col min="6081" max="6081" width="4.77734375" style="221" customWidth="1"/>
    <col min="6082" max="6082" width="4.6640625" style="221" customWidth="1"/>
    <col min="6083" max="6083" width="6" style="221" customWidth="1"/>
    <col min="6084" max="6087" width="6.77734375" style="221" customWidth="1"/>
    <col min="6088" max="6088" width="4" style="221" customWidth="1"/>
    <col min="6089" max="6089" width="6.21875" style="221" customWidth="1"/>
    <col min="6090" max="6090" width="4" style="221" customWidth="1"/>
    <col min="6091" max="6091" width="3.6640625" style="221" customWidth="1"/>
    <col min="6092" max="6095" width="3.5546875" style="221" customWidth="1"/>
    <col min="6096" max="6096" width="6.21875" style="221" customWidth="1"/>
    <col min="6097" max="6097" width="13.88671875" style="221" customWidth="1"/>
    <col min="6098" max="6098" width="3.21875" style="221" customWidth="1"/>
    <col min="6099" max="6099" width="2.6640625" style="221" customWidth="1"/>
    <col min="6100" max="6100" width="2.77734375" style="221" customWidth="1"/>
    <col min="6101" max="6101" width="4.77734375" style="221" customWidth="1"/>
    <col min="6102" max="6102" width="4.6640625" style="221" customWidth="1"/>
    <col min="6103" max="6103" width="6" style="221" customWidth="1"/>
    <col min="6104" max="6107" width="6.77734375" style="221" customWidth="1"/>
    <col min="6108" max="6108" width="4" style="221" customWidth="1"/>
    <col min="6109" max="6109" width="2.21875" style="221" customWidth="1"/>
    <col min="6110" max="6110" width="4" style="221" customWidth="1"/>
    <col min="6111" max="6111" width="3.6640625" style="221" customWidth="1"/>
    <col min="6112" max="6116" width="3.5546875" style="221" customWidth="1"/>
    <col min="6117" max="6118" width="11.5546875" style="221" customWidth="1"/>
    <col min="6119" max="6119" width="9.21875" style="221" customWidth="1"/>
    <col min="6120" max="6120" width="9.109375" style="221" customWidth="1"/>
    <col min="6121" max="6122" width="9.21875" style="221" customWidth="1"/>
    <col min="6123" max="6123" width="9.109375" style="221" customWidth="1"/>
    <col min="6124" max="6124" width="2.88671875" style="221" customWidth="1"/>
    <col min="6125" max="6125" width="2.44140625" style="221" customWidth="1"/>
    <col min="6126" max="6127" width="9.109375" style="221" customWidth="1"/>
    <col min="6128" max="6128" width="9.109375" style="221"/>
    <col min="6129" max="6129" width="2.88671875" style="222" bestFit="1" customWidth="1"/>
    <col min="6130" max="6130" width="2.44140625" style="222" bestFit="1" customWidth="1"/>
    <col min="6131" max="6131" width="2.21875" style="222" bestFit="1" customWidth="1"/>
    <col min="6132" max="6133" width="3.77734375" style="222" bestFit="1" customWidth="1"/>
    <col min="6134" max="6134" width="5.88671875" style="222" bestFit="1" customWidth="1"/>
    <col min="6135" max="6135" width="3.88671875" style="222" bestFit="1" customWidth="1"/>
    <col min="6136" max="6144" width="9.109375" style="221"/>
    <col min="6145" max="6145" width="5.33203125" style="221" customWidth="1"/>
    <col min="6146" max="6146" width="9.44140625" style="221" customWidth="1"/>
    <col min="6147" max="6147" width="3.44140625" style="221" customWidth="1"/>
    <col min="6148" max="6148" width="2.77734375" style="221" customWidth="1"/>
    <col min="6149" max="6149" width="2.5546875" style="221" customWidth="1"/>
    <col min="6150" max="6151" width="4.77734375" style="221" customWidth="1"/>
    <col min="6152" max="6152" width="6" style="221" customWidth="1"/>
    <col min="6153" max="6153" width="7" style="221" customWidth="1"/>
    <col min="6154" max="6154" width="11.44140625" style="221" customWidth="1"/>
    <col min="6155" max="6155" width="14.109375" style="221" customWidth="1"/>
    <col min="6156" max="6156" width="2.6640625" style="221" customWidth="1"/>
    <col min="6157" max="6157" width="7.88671875" style="221" customWidth="1"/>
    <col min="6158" max="6159" width="8.77734375" style="221" customWidth="1"/>
    <col min="6160" max="6161" width="10.77734375" style="221" customWidth="1"/>
    <col min="6162" max="6162" width="9.88671875" style="221" customWidth="1"/>
    <col min="6163" max="6163" width="7.109375" style="221" customWidth="1"/>
    <col min="6164" max="6164" width="5.88671875" style="221" customWidth="1"/>
    <col min="6165" max="6165" width="13.77734375" style="221" customWidth="1"/>
    <col min="6166" max="6166" width="3.21875" style="221" customWidth="1"/>
    <col min="6167" max="6167" width="2.6640625" style="221" customWidth="1"/>
    <col min="6168" max="6168" width="2.77734375" style="221" customWidth="1"/>
    <col min="6169" max="6169" width="9.5546875" style="221" customWidth="1"/>
    <col min="6170" max="6170" width="4.6640625" style="221" customWidth="1"/>
    <col min="6171" max="6171" width="6" style="221" customWidth="1"/>
    <col min="6172" max="6174" width="6.21875" style="221" customWidth="1"/>
    <col min="6175" max="6175" width="6.77734375" style="221" customWidth="1"/>
    <col min="6176" max="6176" width="4" style="221" customWidth="1"/>
    <col min="6177" max="6179" width="6.21875" style="221" customWidth="1"/>
    <col min="6180" max="6180" width="7" style="221" customWidth="1"/>
    <col min="6181" max="6181" width="6.21875" style="221" customWidth="1"/>
    <col min="6182" max="6182" width="7" style="221" customWidth="1"/>
    <col min="6183" max="6183" width="3.5546875" style="221" customWidth="1"/>
    <col min="6184" max="6184" width="6.21875" style="221" customWidth="1"/>
    <col min="6185" max="6185" width="13.77734375" style="221" customWidth="1"/>
    <col min="6186" max="6186" width="3.21875" style="221" customWidth="1"/>
    <col min="6187" max="6187" width="2.6640625" style="221" customWidth="1"/>
    <col min="6188" max="6188" width="2.77734375" style="221" customWidth="1"/>
    <col min="6189" max="6189" width="4.77734375" style="221" customWidth="1"/>
    <col min="6190" max="6190" width="4.6640625" style="221" customWidth="1"/>
    <col min="6191" max="6191" width="6" style="221" customWidth="1"/>
    <col min="6192" max="6192" width="9.5546875" style="221" customWidth="1"/>
    <col min="6193" max="6195" width="6.77734375" style="221" customWidth="1"/>
    <col min="6196" max="6196" width="4" style="221" customWidth="1"/>
    <col min="6197" max="6197" width="2.21875" style="221" customWidth="1"/>
    <col min="6198" max="6198" width="4" style="221" customWidth="1"/>
    <col min="6199" max="6199" width="3.6640625" style="221" customWidth="1"/>
    <col min="6200" max="6202" width="3.5546875" style="221" customWidth="1"/>
    <col min="6203" max="6203" width="6.109375" style="221" customWidth="1"/>
    <col min="6204" max="6204" width="14.33203125" style="221" customWidth="1"/>
    <col min="6205" max="6205" width="13.88671875" style="221" customWidth="1"/>
    <col min="6206" max="6206" width="3.21875" style="221" customWidth="1"/>
    <col min="6207" max="6207" width="2.6640625" style="221" customWidth="1"/>
    <col min="6208" max="6208" width="2.77734375" style="221" customWidth="1"/>
    <col min="6209" max="6209" width="4.77734375" style="221" customWidth="1"/>
    <col min="6210" max="6210" width="4.6640625" style="221" customWidth="1"/>
    <col min="6211" max="6211" width="6" style="221" customWidth="1"/>
    <col min="6212" max="6215" width="6.77734375" style="221" customWidth="1"/>
    <col min="6216" max="6216" width="4" style="221" customWidth="1"/>
    <col min="6217" max="6217" width="6.21875" style="221" customWidth="1"/>
    <col min="6218" max="6218" width="4" style="221" customWidth="1"/>
    <col min="6219" max="6219" width="3.6640625" style="221" customWidth="1"/>
    <col min="6220" max="6223" width="3.5546875" style="221" customWidth="1"/>
    <col min="6224" max="6224" width="6.21875" style="221" customWidth="1"/>
    <col min="6225" max="6225" width="13.88671875" style="221" customWidth="1"/>
    <col min="6226" max="6226" width="3.21875" style="221" customWidth="1"/>
    <col min="6227" max="6227" width="2.6640625" style="221" customWidth="1"/>
    <col min="6228" max="6228" width="2.77734375" style="221" customWidth="1"/>
    <col min="6229" max="6229" width="4.77734375" style="221" customWidth="1"/>
    <col min="6230" max="6230" width="4.6640625" style="221" customWidth="1"/>
    <col min="6231" max="6231" width="6" style="221" customWidth="1"/>
    <col min="6232" max="6235" width="6.77734375" style="221" customWidth="1"/>
    <col min="6236" max="6236" width="4" style="221" customWidth="1"/>
    <col min="6237" max="6237" width="2.21875" style="221" customWidth="1"/>
    <col min="6238" max="6238" width="4" style="221" customWidth="1"/>
    <col min="6239" max="6239" width="3.6640625" style="221" customWidth="1"/>
    <col min="6240" max="6244" width="3.5546875" style="221" customWidth="1"/>
    <col min="6245" max="6246" width="11.5546875" style="221" customWidth="1"/>
    <col min="6247" max="6247" width="9.21875" style="221" customWidth="1"/>
    <col min="6248" max="6248" width="9.109375" style="221" customWidth="1"/>
    <col min="6249" max="6250" width="9.21875" style="221" customWidth="1"/>
    <col min="6251" max="6251" width="9.109375" style="221" customWidth="1"/>
    <col min="6252" max="6252" width="2.88671875" style="221" customWidth="1"/>
    <col min="6253" max="6253" width="2.44140625" style="221" customWidth="1"/>
    <col min="6254" max="6255" width="9.109375" style="221" customWidth="1"/>
    <col min="6256" max="6256" width="9.109375" style="221"/>
    <col min="6257" max="6257" width="2.88671875" style="222" bestFit="1" customWidth="1"/>
    <col min="6258" max="6258" width="2.44140625" style="222" bestFit="1" customWidth="1"/>
    <col min="6259" max="6259" width="2.21875" style="222" bestFit="1" customWidth="1"/>
    <col min="6260" max="6261" width="3.77734375" style="222" bestFit="1" customWidth="1"/>
    <col min="6262" max="6262" width="5.88671875" style="222" bestFit="1" customWidth="1"/>
    <col min="6263" max="6263" width="3.88671875" style="222" bestFit="1" customWidth="1"/>
    <col min="6264" max="6272" width="9.109375" style="221"/>
    <col min="6273" max="6273" width="5.33203125" style="221" customWidth="1"/>
    <col min="6274" max="6274" width="9.44140625" style="221" customWidth="1"/>
    <col min="6275" max="6275" width="3.44140625" style="221" customWidth="1"/>
    <col min="6276" max="6276" width="2.77734375" style="221" customWidth="1"/>
    <col min="6277" max="6277" width="2.5546875" style="221" customWidth="1"/>
    <col min="6278" max="6279" width="4.77734375" style="221" customWidth="1"/>
    <col min="6280" max="6280" width="6" style="221" customWidth="1"/>
    <col min="6281" max="6281" width="7" style="221" customWidth="1"/>
    <col min="6282" max="6282" width="11.44140625" style="221" customWidth="1"/>
    <col min="6283" max="6283" width="14.109375" style="221" customWidth="1"/>
    <col min="6284" max="6284" width="2.6640625" style="221" customWidth="1"/>
    <col min="6285" max="6285" width="7.88671875" style="221" customWidth="1"/>
    <col min="6286" max="6287" width="8.77734375" style="221" customWidth="1"/>
    <col min="6288" max="6289" width="10.77734375" style="221" customWidth="1"/>
    <col min="6290" max="6290" width="9.88671875" style="221" customWidth="1"/>
    <col min="6291" max="6291" width="7.109375" style="221" customWidth="1"/>
    <col min="6292" max="6292" width="5.88671875" style="221" customWidth="1"/>
    <col min="6293" max="6293" width="13.77734375" style="221" customWidth="1"/>
    <col min="6294" max="6294" width="3.21875" style="221" customWidth="1"/>
    <col min="6295" max="6295" width="2.6640625" style="221" customWidth="1"/>
    <col min="6296" max="6296" width="2.77734375" style="221" customWidth="1"/>
    <col min="6297" max="6297" width="9.5546875" style="221" customWidth="1"/>
    <col min="6298" max="6298" width="4.6640625" style="221" customWidth="1"/>
    <col min="6299" max="6299" width="6" style="221" customWidth="1"/>
    <col min="6300" max="6302" width="6.21875" style="221" customWidth="1"/>
    <col min="6303" max="6303" width="6.77734375" style="221" customWidth="1"/>
    <col min="6304" max="6304" width="4" style="221" customWidth="1"/>
    <col min="6305" max="6307" width="6.21875" style="221" customWidth="1"/>
    <col min="6308" max="6308" width="7" style="221" customWidth="1"/>
    <col min="6309" max="6309" width="6.21875" style="221" customWidth="1"/>
    <col min="6310" max="6310" width="7" style="221" customWidth="1"/>
    <col min="6311" max="6311" width="3.5546875" style="221" customWidth="1"/>
    <col min="6312" max="6312" width="6.21875" style="221" customWidth="1"/>
    <col min="6313" max="6313" width="13.77734375" style="221" customWidth="1"/>
    <col min="6314" max="6314" width="3.21875" style="221" customWidth="1"/>
    <col min="6315" max="6315" width="2.6640625" style="221" customWidth="1"/>
    <col min="6316" max="6316" width="2.77734375" style="221" customWidth="1"/>
    <col min="6317" max="6317" width="4.77734375" style="221" customWidth="1"/>
    <col min="6318" max="6318" width="4.6640625" style="221" customWidth="1"/>
    <col min="6319" max="6319" width="6" style="221" customWidth="1"/>
    <col min="6320" max="6320" width="9.5546875" style="221" customWidth="1"/>
    <col min="6321" max="6323" width="6.77734375" style="221" customWidth="1"/>
    <col min="6324" max="6324" width="4" style="221" customWidth="1"/>
    <col min="6325" max="6325" width="2.21875" style="221" customWidth="1"/>
    <col min="6326" max="6326" width="4" style="221" customWidth="1"/>
    <col min="6327" max="6327" width="3.6640625" style="221" customWidth="1"/>
    <col min="6328" max="6330" width="3.5546875" style="221" customWidth="1"/>
    <col min="6331" max="6331" width="6.109375" style="221" customWidth="1"/>
    <col min="6332" max="6332" width="14.33203125" style="221" customWidth="1"/>
    <col min="6333" max="6333" width="13.88671875" style="221" customWidth="1"/>
    <col min="6334" max="6334" width="3.21875" style="221" customWidth="1"/>
    <col min="6335" max="6335" width="2.6640625" style="221" customWidth="1"/>
    <col min="6336" max="6336" width="2.77734375" style="221" customWidth="1"/>
    <col min="6337" max="6337" width="4.77734375" style="221" customWidth="1"/>
    <col min="6338" max="6338" width="4.6640625" style="221" customWidth="1"/>
    <col min="6339" max="6339" width="6" style="221" customWidth="1"/>
    <col min="6340" max="6343" width="6.77734375" style="221" customWidth="1"/>
    <col min="6344" max="6344" width="4" style="221" customWidth="1"/>
    <col min="6345" max="6345" width="6.21875" style="221" customWidth="1"/>
    <col min="6346" max="6346" width="4" style="221" customWidth="1"/>
    <col min="6347" max="6347" width="3.6640625" style="221" customWidth="1"/>
    <col min="6348" max="6351" width="3.5546875" style="221" customWidth="1"/>
    <col min="6352" max="6352" width="6.21875" style="221" customWidth="1"/>
    <col min="6353" max="6353" width="13.88671875" style="221" customWidth="1"/>
    <col min="6354" max="6354" width="3.21875" style="221" customWidth="1"/>
    <col min="6355" max="6355" width="2.6640625" style="221" customWidth="1"/>
    <col min="6356" max="6356" width="2.77734375" style="221" customWidth="1"/>
    <col min="6357" max="6357" width="4.77734375" style="221" customWidth="1"/>
    <col min="6358" max="6358" width="4.6640625" style="221" customWidth="1"/>
    <col min="6359" max="6359" width="6" style="221" customWidth="1"/>
    <col min="6360" max="6363" width="6.77734375" style="221" customWidth="1"/>
    <col min="6364" max="6364" width="4" style="221" customWidth="1"/>
    <col min="6365" max="6365" width="2.21875" style="221" customWidth="1"/>
    <col min="6366" max="6366" width="4" style="221" customWidth="1"/>
    <col min="6367" max="6367" width="3.6640625" style="221" customWidth="1"/>
    <col min="6368" max="6372" width="3.5546875" style="221" customWidth="1"/>
    <col min="6373" max="6374" width="11.5546875" style="221" customWidth="1"/>
    <col min="6375" max="6375" width="9.21875" style="221" customWidth="1"/>
    <col min="6376" max="6376" width="9.109375" style="221" customWidth="1"/>
    <col min="6377" max="6378" width="9.21875" style="221" customWidth="1"/>
    <col min="6379" max="6379" width="9.109375" style="221" customWidth="1"/>
    <col min="6380" max="6380" width="2.88671875" style="221" customWidth="1"/>
    <col min="6381" max="6381" width="2.44140625" style="221" customWidth="1"/>
    <col min="6382" max="6383" width="9.109375" style="221" customWidth="1"/>
    <col min="6384" max="6384" width="9.109375" style="221"/>
    <col min="6385" max="6385" width="2.88671875" style="222" bestFit="1" customWidth="1"/>
    <col min="6386" max="6386" width="2.44140625" style="222" bestFit="1" customWidth="1"/>
    <col min="6387" max="6387" width="2.21875" style="222" bestFit="1" customWidth="1"/>
    <col min="6388" max="6389" width="3.77734375" style="222" bestFit="1" customWidth="1"/>
    <col min="6390" max="6390" width="5.88671875" style="222" bestFit="1" customWidth="1"/>
    <col min="6391" max="6391" width="3.88671875" style="222" bestFit="1" customWidth="1"/>
    <col min="6392" max="6400" width="9.109375" style="221"/>
    <col min="6401" max="6401" width="5.33203125" style="221" customWidth="1"/>
    <col min="6402" max="6402" width="9.44140625" style="221" customWidth="1"/>
    <col min="6403" max="6403" width="3.44140625" style="221" customWidth="1"/>
    <col min="6404" max="6404" width="2.77734375" style="221" customWidth="1"/>
    <col min="6405" max="6405" width="2.5546875" style="221" customWidth="1"/>
    <col min="6406" max="6407" width="4.77734375" style="221" customWidth="1"/>
    <col min="6408" max="6408" width="6" style="221" customWidth="1"/>
    <col min="6409" max="6409" width="7" style="221" customWidth="1"/>
    <col min="6410" max="6410" width="11.44140625" style="221" customWidth="1"/>
    <col min="6411" max="6411" width="14.109375" style="221" customWidth="1"/>
    <col min="6412" max="6412" width="2.6640625" style="221" customWidth="1"/>
    <col min="6413" max="6413" width="7.88671875" style="221" customWidth="1"/>
    <col min="6414" max="6415" width="8.77734375" style="221" customWidth="1"/>
    <col min="6416" max="6417" width="10.77734375" style="221" customWidth="1"/>
    <col min="6418" max="6418" width="9.88671875" style="221" customWidth="1"/>
    <col min="6419" max="6419" width="7.109375" style="221" customWidth="1"/>
    <col min="6420" max="6420" width="5.88671875" style="221" customWidth="1"/>
    <col min="6421" max="6421" width="13.77734375" style="221" customWidth="1"/>
    <col min="6422" max="6422" width="3.21875" style="221" customWidth="1"/>
    <col min="6423" max="6423" width="2.6640625" style="221" customWidth="1"/>
    <col min="6424" max="6424" width="2.77734375" style="221" customWidth="1"/>
    <col min="6425" max="6425" width="9.5546875" style="221" customWidth="1"/>
    <col min="6426" max="6426" width="4.6640625" style="221" customWidth="1"/>
    <col min="6427" max="6427" width="6" style="221" customWidth="1"/>
    <col min="6428" max="6430" width="6.21875" style="221" customWidth="1"/>
    <col min="6431" max="6431" width="6.77734375" style="221" customWidth="1"/>
    <col min="6432" max="6432" width="4" style="221" customWidth="1"/>
    <col min="6433" max="6435" width="6.21875" style="221" customWidth="1"/>
    <col min="6436" max="6436" width="7" style="221" customWidth="1"/>
    <col min="6437" max="6437" width="6.21875" style="221" customWidth="1"/>
    <col min="6438" max="6438" width="7" style="221" customWidth="1"/>
    <col min="6439" max="6439" width="3.5546875" style="221" customWidth="1"/>
    <col min="6440" max="6440" width="6.21875" style="221" customWidth="1"/>
    <col min="6441" max="6441" width="13.77734375" style="221" customWidth="1"/>
    <col min="6442" max="6442" width="3.21875" style="221" customWidth="1"/>
    <col min="6443" max="6443" width="2.6640625" style="221" customWidth="1"/>
    <col min="6444" max="6444" width="2.77734375" style="221" customWidth="1"/>
    <col min="6445" max="6445" width="4.77734375" style="221" customWidth="1"/>
    <col min="6446" max="6446" width="4.6640625" style="221" customWidth="1"/>
    <col min="6447" max="6447" width="6" style="221" customWidth="1"/>
    <col min="6448" max="6448" width="9.5546875" style="221" customWidth="1"/>
    <col min="6449" max="6451" width="6.77734375" style="221" customWidth="1"/>
    <col min="6452" max="6452" width="4" style="221" customWidth="1"/>
    <col min="6453" max="6453" width="2.21875" style="221" customWidth="1"/>
    <col min="6454" max="6454" width="4" style="221" customWidth="1"/>
    <col min="6455" max="6455" width="3.6640625" style="221" customWidth="1"/>
    <col min="6456" max="6458" width="3.5546875" style="221" customWidth="1"/>
    <col min="6459" max="6459" width="6.109375" style="221" customWidth="1"/>
    <col min="6460" max="6460" width="14.33203125" style="221" customWidth="1"/>
    <col min="6461" max="6461" width="13.88671875" style="221" customWidth="1"/>
    <col min="6462" max="6462" width="3.21875" style="221" customWidth="1"/>
    <col min="6463" max="6463" width="2.6640625" style="221" customWidth="1"/>
    <col min="6464" max="6464" width="2.77734375" style="221" customWidth="1"/>
    <col min="6465" max="6465" width="4.77734375" style="221" customWidth="1"/>
    <col min="6466" max="6466" width="4.6640625" style="221" customWidth="1"/>
    <col min="6467" max="6467" width="6" style="221" customWidth="1"/>
    <col min="6468" max="6471" width="6.77734375" style="221" customWidth="1"/>
    <col min="6472" max="6472" width="4" style="221" customWidth="1"/>
    <col min="6473" max="6473" width="6.21875" style="221" customWidth="1"/>
    <col min="6474" max="6474" width="4" style="221" customWidth="1"/>
    <col min="6475" max="6475" width="3.6640625" style="221" customWidth="1"/>
    <col min="6476" max="6479" width="3.5546875" style="221" customWidth="1"/>
    <col min="6480" max="6480" width="6.21875" style="221" customWidth="1"/>
    <col min="6481" max="6481" width="13.88671875" style="221" customWidth="1"/>
    <col min="6482" max="6482" width="3.21875" style="221" customWidth="1"/>
    <col min="6483" max="6483" width="2.6640625" style="221" customWidth="1"/>
    <col min="6484" max="6484" width="2.77734375" style="221" customWidth="1"/>
    <col min="6485" max="6485" width="4.77734375" style="221" customWidth="1"/>
    <col min="6486" max="6486" width="4.6640625" style="221" customWidth="1"/>
    <col min="6487" max="6487" width="6" style="221" customWidth="1"/>
    <col min="6488" max="6491" width="6.77734375" style="221" customWidth="1"/>
    <col min="6492" max="6492" width="4" style="221" customWidth="1"/>
    <col min="6493" max="6493" width="2.21875" style="221" customWidth="1"/>
    <col min="6494" max="6494" width="4" style="221" customWidth="1"/>
    <col min="6495" max="6495" width="3.6640625" style="221" customWidth="1"/>
    <col min="6496" max="6500" width="3.5546875" style="221" customWidth="1"/>
    <col min="6501" max="6502" width="11.5546875" style="221" customWidth="1"/>
    <col min="6503" max="6503" width="9.21875" style="221" customWidth="1"/>
    <col min="6504" max="6504" width="9.109375" style="221" customWidth="1"/>
    <col min="6505" max="6506" width="9.21875" style="221" customWidth="1"/>
    <col min="6507" max="6507" width="9.109375" style="221" customWidth="1"/>
    <col min="6508" max="6508" width="2.88671875" style="221" customWidth="1"/>
    <col min="6509" max="6509" width="2.44140625" style="221" customWidth="1"/>
    <col min="6510" max="6511" width="9.109375" style="221" customWidth="1"/>
    <col min="6512" max="6512" width="9.109375" style="221"/>
    <col min="6513" max="6513" width="2.88671875" style="222" bestFit="1" customWidth="1"/>
    <col min="6514" max="6514" width="2.44140625" style="222" bestFit="1" customWidth="1"/>
    <col min="6515" max="6515" width="2.21875" style="222" bestFit="1" customWidth="1"/>
    <col min="6516" max="6517" width="3.77734375" style="222" bestFit="1" customWidth="1"/>
    <col min="6518" max="6518" width="5.88671875" style="222" bestFit="1" customWidth="1"/>
    <col min="6519" max="6519" width="3.88671875" style="222" bestFit="1" customWidth="1"/>
    <col min="6520" max="6528" width="9.109375" style="221"/>
    <col min="6529" max="6529" width="5.33203125" style="221" customWidth="1"/>
    <col min="6530" max="6530" width="9.44140625" style="221" customWidth="1"/>
    <col min="6531" max="6531" width="3.44140625" style="221" customWidth="1"/>
    <col min="6532" max="6532" width="2.77734375" style="221" customWidth="1"/>
    <col min="6533" max="6533" width="2.5546875" style="221" customWidth="1"/>
    <col min="6534" max="6535" width="4.77734375" style="221" customWidth="1"/>
    <col min="6536" max="6536" width="6" style="221" customWidth="1"/>
    <col min="6537" max="6537" width="7" style="221" customWidth="1"/>
    <col min="6538" max="6538" width="11.44140625" style="221" customWidth="1"/>
    <col min="6539" max="6539" width="14.109375" style="221" customWidth="1"/>
    <col min="6540" max="6540" width="2.6640625" style="221" customWidth="1"/>
    <col min="6541" max="6541" width="7.88671875" style="221" customWidth="1"/>
    <col min="6542" max="6543" width="8.77734375" style="221" customWidth="1"/>
    <col min="6544" max="6545" width="10.77734375" style="221" customWidth="1"/>
    <col min="6546" max="6546" width="9.88671875" style="221" customWidth="1"/>
    <col min="6547" max="6547" width="7.109375" style="221" customWidth="1"/>
    <col min="6548" max="6548" width="5.88671875" style="221" customWidth="1"/>
    <col min="6549" max="6549" width="13.77734375" style="221" customWidth="1"/>
    <col min="6550" max="6550" width="3.21875" style="221" customWidth="1"/>
    <col min="6551" max="6551" width="2.6640625" style="221" customWidth="1"/>
    <col min="6552" max="6552" width="2.77734375" style="221" customWidth="1"/>
    <col min="6553" max="6553" width="9.5546875" style="221" customWidth="1"/>
    <col min="6554" max="6554" width="4.6640625" style="221" customWidth="1"/>
    <col min="6555" max="6555" width="6" style="221" customWidth="1"/>
    <col min="6556" max="6558" width="6.21875" style="221" customWidth="1"/>
    <col min="6559" max="6559" width="6.77734375" style="221" customWidth="1"/>
    <col min="6560" max="6560" width="4" style="221" customWidth="1"/>
    <col min="6561" max="6563" width="6.21875" style="221" customWidth="1"/>
    <col min="6564" max="6564" width="7" style="221" customWidth="1"/>
    <col min="6565" max="6565" width="6.21875" style="221" customWidth="1"/>
    <col min="6566" max="6566" width="7" style="221" customWidth="1"/>
    <col min="6567" max="6567" width="3.5546875" style="221" customWidth="1"/>
    <col min="6568" max="6568" width="6.21875" style="221" customWidth="1"/>
    <col min="6569" max="6569" width="13.77734375" style="221" customWidth="1"/>
    <col min="6570" max="6570" width="3.21875" style="221" customWidth="1"/>
    <col min="6571" max="6571" width="2.6640625" style="221" customWidth="1"/>
    <col min="6572" max="6572" width="2.77734375" style="221" customWidth="1"/>
    <col min="6573" max="6573" width="4.77734375" style="221" customWidth="1"/>
    <col min="6574" max="6574" width="4.6640625" style="221" customWidth="1"/>
    <col min="6575" max="6575" width="6" style="221" customWidth="1"/>
    <col min="6576" max="6576" width="9.5546875" style="221" customWidth="1"/>
    <col min="6577" max="6579" width="6.77734375" style="221" customWidth="1"/>
    <col min="6580" max="6580" width="4" style="221" customWidth="1"/>
    <col min="6581" max="6581" width="2.21875" style="221" customWidth="1"/>
    <col min="6582" max="6582" width="4" style="221" customWidth="1"/>
    <col min="6583" max="6583" width="3.6640625" style="221" customWidth="1"/>
    <col min="6584" max="6586" width="3.5546875" style="221" customWidth="1"/>
    <col min="6587" max="6587" width="6.109375" style="221" customWidth="1"/>
    <col min="6588" max="6588" width="14.33203125" style="221" customWidth="1"/>
    <col min="6589" max="6589" width="13.88671875" style="221" customWidth="1"/>
    <col min="6590" max="6590" width="3.21875" style="221" customWidth="1"/>
    <col min="6591" max="6591" width="2.6640625" style="221" customWidth="1"/>
    <col min="6592" max="6592" width="2.77734375" style="221" customWidth="1"/>
    <col min="6593" max="6593" width="4.77734375" style="221" customWidth="1"/>
    <col min="6594" max="6594" width="4.6640625" style="221" customWidth="1"/>
    <col min="6595" max="6595" width="6" style="221" customWidth="1"/>
    <col min="6596" max="6599" width="6.77734375" style="221" customWidth="1"/>
    <col min="6600" max="6600" width="4" style="221" customWidth="1"/>
    <col min="6601" max="6601" width="6.21875" style="221" customWidth="1"/>
    <col min="6602" max="6602" width="4" style="221" customWidth="1"/>
    <col min="6603" max="6603" width="3.6640625" style="221" customWidth="1"/>
    <col min="6604" max="6607" width="3.5546875" style="221" customWidth="1"/>
    <col min="6608" max="6608" width="6.21875" style="221" customWidth="1"/>
    <col min="6609" max="6609" width="13.88671875" style="221" customWidth="1"/>
    <col min="6610" max="6610" width="3.21875" style="221" customWidth="1"/>
    <col min="6611" max="6611" width="2.6640625" style="221" customWidth="1"/>
    <col min="6612" max="6612" width="2.77734375" style="221" customWidth="1"/>
    <col min="6613" max="6613" width="4.77734375" style="221" customWidth="1"/>
    <col min="6614" max="6614" width="4.6640625" style="221" customWidth="1"/>
    <col min="6615" max="6615" width="6" style="221" customWidth="1"/>
    <col min="6616" max="6619" width="6.77734375" style="221" customWidth="1"/>
    <col min="6620" max="6620" width="4" style="221" customWidth="1"/>
    <col min="6621" max="6621" width="2.21875" style="221" customWidth="1"/>
    <col min="6622" max="6622" width="4" style="221" customWidth="1"/>
    <col min="6623" max="6623" width="3.6640625" style="221" customWidth="1"/>
    <col min="6624" max="6628" width="3.5546875" style="221" customWidth="1"/>
    <col min="6629" max="6630" width="11.5546875" style="221" customWidth="1"/>
    <col min="6631" max="6631" width="9.21875" style="221" customWidth="1"/>
    <col min="6632" max="6632" width="9.109375" style="221" customWidth="1"/>
    <col min="6633" max="6634" width="9.21875" style="221" customWidth="1"/>
    <col min="6635" max="6635" width="9.109375" style="221" customWidth="1"/>
    <col min="6636" max="6636" width="2.88671875" style="221" customWidth="1"/>
    <col min="6637" max="6637" width="2.44140625" style="221" customWidth="1"/>
    <col min="6638" max="6639" width="9.109375" style="221" customWidth="1"/>
    <col min="6640" max="6640" width="9.109375" style="221"/>
    <col min="6641" max="6641" width="2.88671875" style="222" bestFit="1" customWidth="1"/>
    <col min="6642" max="6642" width="2.44140625" style="222" bestFit="1" customWidth="1"/>
    <col min="6643" max="6643" width="2.21875" style="222" bestFit="1" customWidth="1"/>
    <col min="6644" max="6645" width="3.77734375" style="222" bestFit="1" customWidth="1"/>
    <col min="6646" max="6646" width="5.88671875" style="222" bestFit="1" customWidth="1"/>
    <col min="6647" max="6647" width="3.88671875" style="222" bestFit="1" customWidth="1"/>
    <col min="6648" max="6656" width="9.109375" style="221"/>
    <col min="6657" max="6657" width="5.33203125" style="221" customWidth="1"/>
    <col min="6658" max="6658" width="9.44140625" style="221" customWidth="1"/>
    <col min="6659" max="6659" width="3.44140625" style="221" customWidth="1"/>
    <col min="6660" max="6660" width="2.77734375" style="221" customWidth="1"/>
    <col min="6661" max="6661" width="2.5546875" style="221" customWidth="1"/>
    <col min="6662" max="6663" width="4.77734375" style="221" customWidth="1"/>
    <col min="6664" max="6664" width="6" style="221" customWidth="1"/>
    <col min="6665" max="6665" width="7" style="221" customWidth="1"/>
    <col min="6666" max="6666" width="11.44140625" style="221" customWidth="1"/>
    <col min="6667" max="6667" width="14.109375" style="221" customWidth="1"/>
    <col min="6668" max="6668" width="2.6640625" style="221" customWidth="1"/>
    <col min="6669" max="6669" width="7.88671875" style="221" customWidth="1"/>
    <col min="6670" max="6671" width="8.77734375" style="221" customWidth="1"/>
    <col min="6672" max="6673" width="10.77734375" style="221" customWidth="1"/>
    <col min="6674" max="6674" width="9.88671875" style="221" customWidth="1"/>
    <col min="6675" max="6675" width="7.109375" style="221" customWidth="1"/>
    <col min="6676" max="6676" width="5.88671875" style="221" customWidth="1"/>
    <col min="6677" max="6677" width="13.77734375" style="221" customWidth="1"/>
    <col min="6678" max="6678" width="3.21875" style="221" customWidth="1"/>
    <col min="6679" max="6679" width="2.6640625" style="221" customWidth="1"/>
    <col min="6680" max="6680" width="2.77734375" style="221" customWidth="1"/>
    <col min="6681" max="6681" width="9.5546875" style="221" customWidth="1"/>
    <col min="6682" max="6682" width="4.6640625" style="221" customWidth="1"/>
    <col min="6683" max="6683" width="6" style="221" customWidth="1"/>
    <col min="6684" max="6686" width="6.21875" style="221" customWidth="1"/>
    <col min="6687" max="6687" width="6.77734375" style="221" customWidth="1"/>
    <col min="6688" max="6688" width="4" style="221" customWidth="1"/>
    <col min="6689" max="6691" width="6.21875" style="221" customWidth="1"/>
    <col min="6692" max="6692" width="7" style="221" customWidth="1"/>
    <col min="6693" max="6693" width="6.21875" style="221" customWidth="1"/>
    <col min="6694" max="6694" width="7" style="221" customWidth="1"/>
    <col min="6695" max="6695" width="3.5546875" style="221" customWidth="1"/>
    <col min="6696" max="6696" width="6.21875" style="221" customWidth="1"/>
    <col min="6697" max="6697" width="13.77734375" style="221" customWidth="1"/>
    <col min="6698" max="6698" width="3.21875" style="221" customWidth="1"/>
    <col min="6699" max="6699" width="2.6640625" style="221" customWidth="1"/>
    <col min="6700" max="6700" width="2.77734375" style="221" customWidth="1"/>
    <col min="6701" max="6701" width="4.77734375" style="221" customWidth="1"/>
    <col min="6702" max="6702" width="4.6640625" style="221" customWidth="1"/>
    <col min="6703" max="6703" width="6" style="221" customWidth="1"/>
    <col min="6704" max="6704" width="9.5546875" style="221" customWidth="1"/>
    <col min="6705" max="6707" width="6.77734375" style="221" customWidth="1"/>
    <col min="6708" max="6708" width="4" style="221" customWidth="1"/>
    <col min="6709" max="6709" width="2.21875" style="221" customWidth="1"/>
    <col min="6710" max="6710" width="4" style="221" customWidth="1"/>
    <col min="6711" max="6711" width="3.6640625" style="221" customWidth="1"/>
    <col min="6712" max="6714" width="3.5546875" style="221" customWidth="1"/>
    <col min="6715" max="6715" width="6.109375" style="221" customWidth="1"/>
    <col min="6716" max="6716" width="14.33203125" style="221" customWidth="1"/>
    <col min="6717" max="6717" width="13.88671875" style="221" customWidth="1"/>
    <col min="6718" max="6718" width="3.21875" style="221" customWidth="1"/>
    <col min="6719" max="6719" width="2.6640625" style="221" customWidth="1"/>
    <col min="6720" max="6720" width="2.77734375" style="221" customWidth="1"/>
    <col min="6721" max="6721" width="4.77734375" style="221" customWidth="1"/>
    <col min="6722" max="6722" width="4.6640625" style="221" customWidth="1"/>
    <col min="6723" max="6723" width="6" style="221" customWidth="1"/>
    <col min="6724" max="6727" width="6.77734375" style="221" customWidth="1"/>
    <col min="6728" max="6728" width="4" style="221" customWidth="1"/>
    <col min="6729" max="6729" width="6.21875" style="221" customWidth="1"/>
    <col min="6730" max="6730" width="4" style="221" customWidth="1"/>
    <col min="6731" max="6731" width="3.6640625" style="221" customWidth="1"/>
    <col min="6732" max="6735" width="3.5546875" style="221" customWidth="1"/>
    <col min="6736" max="6736" width="6.21875" style="221" customWidth="1"/>
    <col min="6737" max="6737" width="13.88671875" style="221" customWidth="1"/>
    <col min="6738" max="6738" width="3.21875" style="221" customWidth="1"/>
    <col min="6739" max="6739" width="2.6640625" style="221" customWidth="1"/>
    <col min="6740" max="6740" width="2.77734375" style="221" customWidth="1"/>
    <col min="6741" max="6741" width="4.77734375" style="221" customWidth="1"/>
    <col min="6742" max="6742" width="4.6640625" style="221" customWidth="1"/>
    <col min="6743" max="6743" width="6" style="221" customWidth="1"/>
    <col min="6744" max="6747" width="6.77734375" style="221" customWidth="1"/>
    <col min="6748" max="6748" width="4" style="221" customWidth="1"/>
    <col min="6749" max="6749" width="2.21875" style="221" customWidth="1"/>
    <col min="6750" max="6750" width="4" style="221" customWidth="1"/>
    <col min="6751" max="6751" width="3.6640625" style="221" customWidth="1"/>
    <col min="6752" max="6756" width="3.5546875" style="221" customWidth="1"/>
    <col min="6757" max="6758" width="11.5546875" style="221" customWidth="1"/>
    <col min="6759" max="6759" width="9.21875" style="221" customWidth="1"/>
    <col min="6760" max="6760" width="9.109375" style="221" customWidth="1"/>
    <col min="6761" max="6762" width="9.21875" style="221" customWidth="1"/>
    <col min="6763" max="6763" width="9.109375" style="221" customWidth="1"/>
    <col min="6764" max="6764" width="2.88671875" style="221" customWidth="1"/>
    <col min="6765" max="6765" width="2.44140625" style="221" customWidth="1"/>
    <col min="6766" max="6767" width="9.109375" style="221" customWidth="1"/>
    <col min="6768" max="6768" width="9.109375" style="221"/>
    <col min="6769" max="6769" width="2.88671875" style="222" bestFit="1" customWidth="1"/>
    <col min="6770" max="6770" width="2.44140625" style="222" bestFit="1" customWidth="1"/>
    <col min="6771" max="6771" width="2.21875" style="222" bestFit="1" customWidth="1"/>
    <col min="6772" max="6773" width="3.77734375" style="222" bestFit="1" customWidth="1"/>
    <col min="6774" max="6774" width="5.88671875" style="222" bestFit="1" customWidth="1"/>
    <col min="6775" max="6775" width="3.88671875" style="222" bestFit="1" customWidth="1"/>
    <col min="6776" max="6784" width="9.109375" style="221"/>
    <col min="6785" max="6785" width="5.33203125" style="221" customWidth="1"/>
    <col min="6786" max="6786" width="9.44140625" style="221" customWidth="1"/>
    <col min="6787" max="6787" width="3.44140625" style="221" customWidth="1"/>
    <col min="6788" max="6788" width="2.77734375" style="221" customWidth="1"/>
    <col min="6789" max="6789" width="2.5546875" style="221" customWidth="1"/>
    <col min="6790" max="6791" width="4.77734375" style="221" customWidth="1"/>
    <col min="6792" max="6792" width="6" style="221" customWidth="1"/>
    <col min="6793" max="6793" width="7" style="221" customWidth="1"/>
    <col min="6794" max="6794" width="11.44140625" style="221" customWidth="1"/>
    <col min="6795" max="6795" width="14.109375" style="221" customWidth="1"/>
    <col min="6796" max="6796" width="2.6640625" style="221" customWidth="1"/>
    <col min="6797" max="6797" width="7.88671875" style="221" customWidth="1"/>
    <col min="6798" max="6799" width="8.77734375" style="221" customWidth="1"/>
    <col min="6800" max="6801" width="10.77734375" style="221" customWidth="1"/>
    <col min="6802" max="6802" width="9.88671875" style="221" customWidth="1"/>
    <col min="6803" max="6803" width="7.109375" style="221" customWidth="1"/>
    <col min="6804" max="6804" width="5.88671875" style="221" customWidth="1"/>
    <col min="6805" max="6805" width="13.77734375" style="221" customWidth="1"/>
    <col min="6806" max="6806" width="3.21875" style="221" customWidth="1"/>
    <col min="6807" max="6807" width="2.6640625" style="221" customWidth="1"/>
    <col min="6808" max="6808" width="2.77734375" style="221" customWidth="1"/>
    <col min="6809" max="6809" width="9.5546875" style="221" customWidth="1"/>
    <col min="6810" max="6810" width="4.6640625" style="221" customWidth="1"/>
    <col min="6811" max="6811" width="6" style="221" customWidth="1"/>
    <col min="6812" max="6814" width="6.21875" style="221" customWidth="1"/>
    <col min="6815" max="6815" width="6.77734375" style="221" customWidth="1"/>
    <col min="6816" max="6816" width="4" style="221" customWidth="1"/>
    <col min="6817" max="6819" width="6.21875" style="221" customWidth="1"/>
    <col min="6820" max="6820" width="7" style="221" customWidth="1"/>
    <col min="6821" max="6821" width="6.21875" style="221" customWidth="1"/>
    <col min="6822" max="6822" width="7" style="221" customWidth="1"/>
    <col min="6823" max="6823" width="3.5546875" style="221" customWidth="1"/>
    <col min="6824" max="6824" width="6.21875" style="221" customWidth="1"/>
    <col min="6825" max="6825" width="13.77734375" style="221" customWidth="1"/>
    <col min="6826" max="6826" width="3.21875" style="221" customWidth="1"/>
    <col min="6827" max="6827" width="2.6640625" style="221" customWidth="1"/>
    <col min="6828" max="6828" width="2.77734375" style="221" customWidth="1"/>
    <col min="6829" max="6829" width="4.77734375" style="221" customWidth="1"/>
    <col min="6830" max="6830" width="4.6640625" style="221" customWidth="1"/>
    <col min="6831" max="6831" width="6" style="221" customWidth="1"/>
    <col min="6832" max="6832" width="9.5546875" style="221" customWidth="1"/>
    <col min="6833" max="6835" width="6.77734375" style="221" customWidth="1"/>
    <col min="6836" max="6836" width="4" style="221" customWidth="1"/>
    <col min="6837" max="6837" width="2.21875" style="221" customWidth="1"/>
    <col min="6838" max="6838" width="4" style="221" customWidth="1"/>
    <col min="6839" max="6839" width="3.6640625" style="221" customWidth="1"/>
    <col min="6840" max="6842" width="3.5546875" style="221" customWidth="1"/>
    <col min="6843" max="6843" width="6.109375" style="221" customWidth="1"/>
    <col min="6844" max="6844" width="14.33203125" style="221" customWidth="1"/>
    <col min="6845" max="6845" width="13.88671875" style="221" customWidth="1"/>
    <col min="6846" max="6846" width="3.21875" style="221" customWidth="1"/>
    <col min="6847" max="6847" width="2.6640625" style="221" customWidth="1"/>
    <col min="6848" max="6848" width="2.77734375" style="221" customWidth="1"/>
    <col min="6849" max="6849" width="4.77734375" style="221" customWidth="1"/>
    <col min="6850" max="6850" width="4.6640625" style="221" customWidth="1"/>
    <col min="6851" max="6851" width="6" style="221" customWidth="1"/>
    <col min="6852" max="6855" width="6.77734375" style="221" customWidth="1"/>
    <col min="6856" max="6856" width="4" style="221" customWidth="1"/>
    <col min="6857" max="6857" width="6.21875" style="221" customWidth="1"/>
    <col min="6858" max="6858" width="4" style="221" customWidth="1"/>
    <col min="6859" max="6859" width="3.6640625" style="221" customWidth="1"/>
    <col min="6860" max="6863" width="3.5546875" style="221" customWidth="1"/>
    <col min="6864" max="6864" width="6.21875" style="221" customWidth="1"/>
    <col min="6865" max="6865" width="13.88671875" style="221" customWidth="1"/>
    <col min="6866" max="6866" width="3.21875" style="221" customWidth="1"/>
    <col min="6867" max="6867" width="2.6640625" style="221" customWidth="1"/>
    <col min="6868" max="6868" width="2.77734375" style="221" customWidth="1"/>
    <col min="6869" max="6869" width="4.77734375" style="221" customWidth="1"/>
    <col min="6870" max="6870" width="4.6640625" style="221" customWidth="1"/>
    <col min="6871" max="6871" width="6" style="221" customWidth="1"/>
    <col min="6872" max="6875" width="6.77734375" style="221" customWidth="1"/>
    <col min="6876" max="6876" width="4" style="221" customWidth="1"/>
    <col min="6877" max="6877" width="2.21875" style="221" customWidth="1"/>
    <col min="6878" max="6878" width="4" style="221" customWidth="1"/>
    <col min="6879" max="6879" width="3.6640625" style="221" customWidth="1"/>
    <col min="6880" max="6884" width="3.5546875" style="221" customWidth="1"/>
    <col min="6885" max="6886" width="11.5546875" style="221" customWidth="1"/>
    <col min="6887" max="6887" width="9.21875" style="221" customWidth="1"/>
    <col min="6888" max="6888" width="9.109375" style="221" customWidth="1"/>
    <col min="6889" max="6890" width="9.21875" style="221" customWidth="1"/>
    <col min="6891" max="6891" width="9.109375" style="221" customWidth="1"/>
    <col min="6892" max="6892" width="2.88671875" style="221" customWidth="1"/>
    <col min="6893" max="6893" width="2.44140625" style="221" customWidth="1"/>
    <col min="6894" max="6895" width="9.109375" style="221" customWidth="1"/>
    <col min="6896" max="6896" width="9.109375" style="221"/>
    <col min="6897" max="6897" width="2.88671875" style="222" bestFit="1" customWidth="1"/>
    <col min="6898" max="6898" width="2.44140625" style="222" bestFit="1" customWidth="1"/>
    <col min="6899" max="6899" width="2.21875" style="222" bestFit="1" customWidth="1"/>
    <col min="6900" max="6901" width="3.77734375" style="222" bestFit="1" customWidth="1"/>
    <col min="6902" max="6902" width="5.88671875" style="222" bestFit="1" customWidth="1"/>
    <col min="6903" max="6903" width="3.88671875" style="222" bestFit="1" customWidth="1"/>
    <col min="6904" max="6912" width="9.109375" style="221"/>
    <col min="6913" max="6913" width="5.33203125" style="221" customWidth="1"/>
    <col min="6914" max="6914" width="9.44140625" style="221" customWidth="1"/>
    <col min="6915" max="6915" width="3.44140625" style="221" customWidth="1"/>
    <col min="6916" max="6916" width="2.77734375" style="221" customWidth="1"/>
    <col min="6917" max="6917" width="2.5546875" style="221" customWidth="1"/>
    <col min="6918" max="6919" width="4.77734375" style="221" customWidth="1"/>
    <col min="6920" max="6920" width="6" style="221" customWidth="1"/>
    <col min="6921" max="6921" width="7" style="221" customWidth="1"/>
    <col min="6922" max="6922" width="11.44140625" style="221" customWidth="1"/>
    <col min="6923" max="6923" width="14.109375" style="221" customWidth="1"/>
    <col min="6924" max="6924" width="2.6640625" style="221" customWidth="1"/>
    <col min="6925" max="6925" width="7.88671875" style="221" customWidth="1"/>
    <col min="6926" max="6927" width="8.77734375" style="221" customWidth="1"/>
    <col min="6928" max="6929" width="10.77734375" style="221" customWidth="1"/>
    <col min="6930" max="6930" width="9.88671875" style="221" customWidth="1"/>
    <col min="6931" max="6931" width="7.109375" style="221" customWidth="1"/>
    <col min="6932" max="6932" width="5.88671875" style="221" customWidth="1"/>
    <col min="6933" max="6933" width="13.77734375" style="221" customWidth="1"/>
    <col min="6934" max="6934" width="3.21875" style="221" customWidth="1"/>
    <col min="6935" max="6935" width="2.6640625" style="221" customWidth="1"/>
    <col min="6936" max="6936" width="2.77734375" style="221" customWidth="1"/>
    <col min="6937" max="6937" width="9.5546875" style="221" customWidth="1"/>
    <col min="6938" max="6938" width="4.6640625" style="221" customWidth="1"/>
    <col min="6939" max="6939" width="6" style="221" customWidth="1"/>
    <col min="6940" max="6942" width="6.21875" style="221" customWidth="1"/>
    <col min="6943" max="6943" width="6.77734375" style="221" customWidth="1"/>
    <col min="6944" max="6944" width="4" style="221" customWidth="1"/>
    <col min="6945" max="6947" width="6.21875" style="221" customWidth="1"/>
    <col min="6948" max="6948" width="7" style="221" customWidth="1"/>
    <col min="6949" max="6949" width="6.21875" style="221" customWidth="1"/>
    <col min="6950" max="6950" width="7" style="221" customWidth="1"/>
    <col min="6951" max="6951" width="3.5546875" style="221" customWidth="1"/>
    <col min="6952" max="6952" width="6.21875" style="221" customWidth="1"/>
    <col min="6953" max="6953" width="13.77734375" style="221" customWidth="1"/>
    <col min="6954" max="6954" width="3.21875" style="221" customWidth="1"/>
    <col min="6955" max="6955" width="2.6640625" style="221" customWidth="1"/>
    <col min="6956" max="6956" width="2.77734375" style="221" customWidth="1"/>
    <col min="6957" max="6957" width="4.77734375" style="221" customWidth="1"/>
    <col min="6958" max="6958" width="4.6640625" style="221" customWidth="1"/>
    <col min="6959" max="6959" width="6" style="221" customWidth="1"/>
    <col min="6960" max="6960" width="9.5546875" style="221" customWidth="1"/>
    <col min="6961" max="6963" width="6.77734375" style="221" customWidth="1"/>
    <col min="6964" max="6964" width="4" style="221" customWidth="1"/>
    <col min="6965" max="6965" width="2.21875" style="221" customWidth="1"/>
    <col min="6966" max="6966" width="4" style="221" customWidth="1"/>
    <col min="6967" max="6967" width="3.6640625" style="221" customWidth="1"/>
    <col min="6968" max="6970" width="3.5546875" style="221" customWidth="1"/>
    <col min="6971" max="6971" width="6.109375" style="221" customWidth="1"/>
    <col min="6972" max="6972" width="14.33203125" style="221" customWidth="1"/>
    <col min="6973" max="6973" width="13.88671875" style="221" customWidth="1"/>
    <col min="6974" max="6974" width="3.21875" style="221" customWidth="1"/>
    <col min="6975" max="6975" width="2.6640625" style="221" customWidth="1"/>
    <col min="6976" max="6976" width="2.77734375" style="221" customWidth="1"/>
    <col min="6977" max="6977" width="4.77734375" style="221" customWidth="1"/>
    <col min="6978" max="6978" width="4.6640625" style="221" customWidth="1"/>
    <col min="6979" max="6979" width="6" style="221" customWidth="1"/>
    <col min="6980" max="6983" width="6.77734375" style="221" customWidth="1"/>
    <col min="6984" max="6984" width="4" style="221" customWidth="1"/>
    <col min="6985" max="6985" width="6.21875" style="221" customWidth="1"/>
    <col min="6986" max="6986" width="4" style="221" customWidth="1"/>
    <col min="6987" max="6987" width="3.6640625" style="221" customWidth="1"/>
    <col min="6988" max="6991" width="3.5546875" style="221" customWidth="1"/>
    <col min="6992" max="6992" width="6.21875" style="221" customWidth="1"/>
    <col min="6993" max="6993" width="13.88671875" style="221" customWidth="1"/>
    <col min="6994" max="6994" width="3.21875" style="221" customWidth="1"/>
    <col min="6995" max="6995" width="2.6640625" style="221" customWidth="1"/>
    <col min="6996" max="6996" width="2.77734375" style="221" customWidth="1"/>
    <col min="6997" max="6997" width="4.77734375" style="221" customWidth="1"/>
    <col min="6998" max="6998" width="4.6640625" style="221" customWidth="1"/>
    <col min="6999" max="6999" width="6" style="221" customWidth="1"/>
    <col min="7000" max="7003" width="6.77734375" style="221" customWidth="1"/>
    <col min="7004" max="7004" width="4" style="221" customWidth="1"/>
    <col min="7005" max="7005" width="2.21875" style="221" customWidth="1"/>
    <col min="7006" max="7006" width="4" style="221" customWidth="1"/>
    <col min="7007" max="7007" width="3.6640625" style="221" customWidth="1"/>
    <col min="7008" max="7012" width="3.5546875" style="221" customWidth="1"/>
    <col min="7013" max="7014" width="11.5546875" style="221" customWidth="1"/>
    <col min="7015" max="7015" width="9.21875" style="221" customWidth="1"/>
    <col min="7016" max="7016" width="9.109375" style="221" customWidth="1"/>
    <col min="7017" max="7018" width="9.21875" style="221" customWidth="1"/>
    <col min="7019" max="7019" width="9.109375" style="221" customWidth="1"/>
    <col min="7020" max="7020" width="2.88671875" style="221" customWidth="1"/>
    <col min="7021" max="7021" width="2.44140625" style="221" customWidth="1"/>
    <col min="7022" max="7023" width="9.109375" style="221" customWidth="1"/>
    <col min="7024" max="7024" width="9.109375" style="221"/>
    <col min="7025" max="7025" width="2.88671875" style="222" bestFit="1" customWidth="1"/>
    <col min="7026" max="7026" width="2.44140625" style="222" bestFit="1" customWidth="1"/>
    <col min="7027" max="7027" width="2.21875" style="222" bestFit="1" customWidth="1"/>
    <col min="7028" max="7029" width="3.77734375" style="222" bestFit="1" customWidth="1"/>
    <col min="7030" max="7030" width="5.88671875" style="222" bestFit="1" customWidth="1"/>
    <col min="7031" max="7031" width="3.88671875" style="222" bestFit="1" customWidth="1"/>
    <col min="7032" max="7040" width="9.109375" style="221"/>
    <col min="7041" max="7041" width="5.33203125" style="221" customWidth="1"/>
    <col min="7042" max="7042" width="9.44140625" style="221" customWidth="1"/>
    <col min="7043" max="7043" width="3.44140625" style="221" customWidth="1"/>
    <col min="7044" max="7044" width="2.77734375" style="221" customWidth="1"/>
    <col min="7045" max="7045" width="2.5546875" style="221" customWidth="1"/>
    <col min="7046" max="7047" width="4.77734375" style="221" customWidth="1"/>
    <col min="7048" max="7048" width="6" style="221" customWidth="1"/>
    <col min="7049" max="7049" width="7" style="221" customWidth="1"/>
    <col min="7050" max="7050" width="11.44140625" style="221" customWidth="1"/>
    <col min="7051" max="7051" width="14.109375" style="221" customWidth="1"/>
    <col min="7052" max="7052" width="2.6640625" style="221" customWidth="1"/>
    <col min="7053" max="7053" width="7.88671875" style="221" customWidth="1"/>
    <col min="7054" max="7055" width="8.77734375" style="221" customWidth="1"/>
    <col min="7056" max="7057" width="10.77734375" style="221" customWidth="1"/>
    <col min="7058" max="7058" width="9.88671875" style="221" customWidth="1"/>
    <col min="7059" max="7059" width="7.109375" style="221" customWidth="1"/>
    <col min="7060" max="7060" width="5.88671875" style="221" customWidth="1"/>
    <col min="7061" max="7061" width="13.77734375" style="221" customWidth="1"/>
    <col min="7062" max="7062" width="3.21875" style="221" customWidth="1"/>
    <col min="7063" max="7063" width="2.6640625" style="221" customWidth="1"/>
    <col min="7064" max="7064" width="2.77734375" style="221" customWidth="1"/>
    <col min="7065" max="7065" width="9.5546875" style="221" customWidth="1"/>
    <col min="7066" max="7066" width="4.6640625" style="221" customWidth="1"/>
    <col min="7067" max="7067" width="6" style="221" customWidth="1"/>
    <col min="7068" max="7070" width="6.21875" style="221" customWidth="1"/>
    <col min="7071" max="7071" width="6.77734375" style="221" customWidth="1"/>
    <col min="7072" max="7072" width="4" style="221" customWidth="1"/>
    <col min="7073" max="7075" width="6.21875" style="221" customWidth="1"/>
    <col min="7076" max="7076" width="7" style="221" customWidth="1"/>
    <col min="7077" max="7077" width="6.21875" style="221" customWidth="1"/>
    <col min="7078" max="7078" width="7" style="221" customWidth="1"/>
    <col min="7079" max="7079" width="3.5546875" style="221" customWidth="1"/>
    <col min="7080" max="7080" width="6.21875" style="221" customWidth="1"/>
    <col min="7081" max="7081" width="13.77734375" style="221" customWidth="1"/>
    <col min="7082" max="7082" width="3.21875" style="221" customWidth="1"/>
    <col min="7083" max="7083" width="2.6640625" style="221" customWidth="1"/>
    <col min="7084" max="7084" width="2.77734375" style="221" customWidth="1"/>
    <col min="7085" max="7085" width="4.77734375" style="221" customWidth="1"/>
    <col min="7086" max="7086" width="4.6640625" style="221" customWidth="1"/>
    <col min="7087" max="7087" width="6" style="221" customWidth="1"/>
    <col min="7088" max="7088" width="9.5546875" style="221" customWidth="1"/>
    <col min="7089" max="7091" width="6.77734375" style="221" customWidth="1"/>
    <col min="7092" max="7092" width="4" style="221" customWidth="1"/>
    <col min="7093" max="7093" width="2.21875" style="221" customWidth="1"/>
    <col min="7094" max="7094" width="4" style="221" customWidth="1"/>
    <col min="7095" max="7095" width="3.6640625" style="221" customWidth="1"/>
    <col min="7096" max="7098" width="3.5546875" style="221" customWidth="1"/>
    <col min="7099" max="7099" width="6.109375" style="221" customWidth="1"/>
    <col min="7100" max="7100" width="14.33203125" style="221" customWidth="1"/>
    <col min="7101" max="7101" width="13.88671875" style="221" customWidth="1"/>
    <col min="7102" max="7102" width="3.21875" style="221" customWidth="1"/>
    <col min="7103" max="7103" width="2.6640625" style="221" customWidth="1"/>
    <col min="7104" max="7104" width="2.77734375" style="221" customWidth="1"/>
    <col min="7105" max="7105" width="4.77734375" style="221" customWidth="1"/>
    <col min="7106" max="7106" width="4.6640625" style="221" customWidth="1"/>
    <col min="7107" max="7107" width="6" style="221" customWidth="1"/>
    <col min="7108" max="7111" width="6.77734375" style="221" customWidth="1"/>
    <col min="7112" max="7112" width="4" style="221" customWidth="1"/>
    <col min="7113" max="7113" width="6.21875" style="221" customWidth="1"/>
    <col min="7114" max="7114" width="4" style="221" customWidth="1"/>
    <col min="7115" max="7115" width="3.6640625" style="221" customWidth="1"/>
    <col min="7116" max="7119" width="3.5546875" style="221" customWidth="1"/>
    <col min="7120" max="7120" width="6.21875" style="221" customWidth="1"/>
    <col min="7121" max="7121" width="13.88671875" style="221" customWidth="1"/>
    <col min="7122" max="7122" width="3.21875" style="221" customWidth="1"/>
    <col min="7123" max="7123" width="2.6640625" style="221" customWidth="1"/>
    <col min="7124" max="7124" width="2.77734375" style="221" customWidth="1"/>
    <col min="7125" max="7125" width="4.77734375" style="221" customWidth="1"/>
    <col min="7126" max="7126" width="4.6640625" style="221" customWidth="1"/>
    <col min="7127" max="7127" width="6" style="221" customWidth="1"/>
    <col min="7128" max="7131" width="6.77734375" style="221" customWidth="1"/>
    <col min="7132" max="7132" width="4" style="221" customWidth="1"/>
    <col min="7133" max="7133" width="2.21875" style="221" customWidth="1"/>
    <col min="7134" max="7134" width="4" style="221" customWidth="1"/>
    <col min="7135" max="7135" width="3.6640625" style="221" customWidth="1"/>
    <col min="7136" max="7140" width="3.5546875" style="221" customWidth="1"/>
    <col min="7141" max="7142" width="11.5546875" style="221" customWidth="1"/>
    <col min="7143" max="7143" width="9.21875" style="221" customWidth="1"/>
    <col min="7144" max="7144" width="9.109375" style="221" customWidth="1"/>
    <col min="7145" max="7146" width="9.21875" style="221" customWidth="1"/>
    <col min="7147" max="7147" width="9.109375" style="221" customWidth="1"/>
    <col min="7148" max="7148" width="2.88671875" style="221" customWidth="1"/>
    <col min="7149" max="7149" width="2.44140625" style="221" customWidth="1"/>
    <col min="7150" max="7151" width="9.109375" style="221" customWidth="1"/>
    <col min="7152" max="7152" width="9.109375" style="221"/>
    <col min="7153" max="7153" width="2.88671875" style="222" bestFit="1" customWidth="1"/>
    <col min="7154" max="7154" width="2.44140625" style="222" bestFit="1" customWidth="1"/>
    <col min="7155" max="7155" width="2.21875" style="222" bestFit="1" customWidth="1"/>
    <col min="7156" max="7157" width="3.77734375" style="222" bestFit="1" customWidth="1"/>
    <col min="7158" max="7158" width="5.88671875" style="222" bestFit="1" customWidth="1"/>
    <col min="7159" max="7159" width="3.88671875" style="222" bestFit="1" customWidth="1"/>
    <col min="7160" max="7168" width="9.109375" style="221"/>
    <col min="7169" max="7169" width="5.33203125" style="221" customWidth="1"/>
    <col min="7170" max="7170" width="9.44140625" style="221" customWidth="1"/>
    <col min="7171" max="7171" width="3.44140625" style="221" customWidth="1"/>
    <col min="7172" max="7172" width="2.77734375" style="221" customWidth="1"/>
    <col min="7173" max="7173" width="2.5546875" style="221" customWidth="1"/>
    <col min="7174" max="7175" width="4.77734375" style="221" customWidth="1"/>
    <col min="7176" max="7176" width="6" style="221" customWidth="1"/>
    <col min="7177" max="7177" width="7" style="221" customWidth="1"/>
    <col min="7178" max="7178" width="11.44140625" style="221" customWidth="1"/>
    <col min="7179" max="7179" width="14.109375" style="221" customWidth="1"/>
    <col min="7180" max="7180" width="2.6640625" style="221" customWidth="1"/>
    <col min="7181" max="7181" width="7.88671875" style="221" customWidth="1"/>
    <col min="7182" max="7183" width="8.77734375" style="221" customWidth="1"/>
    <col min="7184" max="7185" width="10.77734375" style="221" customWidth="1"/>
    <col min="7186" max="7186" width="9.88671875" style="221" customWidth="1"/>
    <col min="7187" max="7187" width="7.109375" style="221" customWidth="1"/>
    <col min="7188" max="7188" width="5.88671875" style="221" customWidth="1"/>
    <col min="7189" max="7189" width="13.77734375" style="221" customWidth="1"/>
    <col min="7190" max="7190" width="3.21875" style="221" customWidth="1"/>
    <col min="7191" max="7191" width="2.6640625" style="221" customWidth="1"/>
    <col min="7192" max="7192" width="2.77734375" style="221" customWidth="1"/>
    <col min="7193" max="7193" width="9.5546875" style="221" customWidth="1"/>
    <col min="7194" max="7194" width="4.6640625" style="221" customWidth="1"/>
    <col min="7195" max="7195" width="6" style="221" customWidth="1"/>
    <col min="7196" max="7198" width="6.21875" style="221" customWidth="1"/>
    <col min="7199" max="7199" width="6.77734375" style="221" customWidth="1"/>
    <col min="7200" max="7200" width="4" style="221" customWidth="1"/>
    <col min="7201" max="7203" width="6.21875" style="221" customWidth="1"/>
    <col min="7204" max="7204" width="7" style="221" customWidth="1"/>
    <col min="7205" max="7205" width="6.21875" style="221" customWidth="1"/>
    <col min="7206" max="7206" width="7" style="221" customWidth="1"/>
    <col min="7207" max="7207" width="3.5546875" style="221" customWidth="1"/>
    <col min="7208" max="7208" width="6.21875" style="221" customWidth="1"/>
    <col min="7209" max="7209" width="13.77734375" style="221" customWidth="1"/>
    <col min="7210" max="7210" width="3.21875" style="221" customWidth="1"/>
    <col min="7211" max="7211" width="2.6640625" style="221" customWidth="1"/>
    <col min="7212" max="7212" width="2.77734375" style="221" customWidth="1"/>
    <col min="7213" max="7213" width="4.77734375" style="221" customWidth="1"/>
    <col min="7214" max="7214" width="4.6640625" style="221" customWidth="1"/>
    <col min="7215" max="7215" width="6" style="221" customWidth="1"/>
    <col min="7216" max="7216" width="9.5546875" style="221" customWidth="1"/>
    <col min="7217" max="7219" width="6.77734375" style="221" customWidth="1"/>
    <col min="7220" max="7220" width="4" style="221" customWidth="1"/>
    <col min="7221" max="7221" width="2.21875" style="221" customWidth="1"/>
    <col min="7222" max="7222" width="4" style="221" customWidth="1"/>
    <col min="7223" max="7223" width="3.6640625" style="221" customWidth="1"/>
    <col min="7224" max="7226" width="3.5546875" style="221" customWidth="1"/>
    <col min="7227" max="7227" width="6.109375" style="221" customWidth="1"/>
    <col min="7228" max="7228" width="14.33203125" style="221" customWidth="1"/>
    <col min="7229" max="7229" width="13.88671875" style="221" customWidth="1"/>
    <col min="7230" max="7230" width="3.21875" style="221" customWidth="1"/>
    <col min="7231" max="7231" width="2.6640625" style="221" customWidth="1"/>
    <col min="7232" max="7232" width="2.77734375" style="221" customWidth="1"/>
    <col min="7233" max="7233" width="4.77734375" style="221" customWidth="1"/>
    <col min="7234" max="7234" width="4.6640625" style="221" customWidth="1"/>
    <col min="7235" max="7235" width="6" style="221" customWidth="1"/>
    <col min="7236" max="7239" width="6.77734375" style="221" customWidth="1"/>
    <col min="7240" max="7240" width="4" style="221" customWidth="1"/>
    <col min="7241" max="7241" width="6.21875" style="221" customWidth="1"/>
    <col min="7242" max="7242" width="4" style="221" customWidth="1"/>
    <col min="7243" max="7243" width="3.6640625" style="221" customWidth="1"/>
    <col min="7244" max="7247" width="3.5546875" style="221" customWidth="1"/>
    <col min="7248" max="7248" width="6.21875" style="221" customWidth="1"/>
    <col min="7249" max="7249" width="13.88671875" style="221" customWidth="1"/>
    <col min="7250" max="7250" width="3.21875" style="221" customWidth="1"/>
    <col min="7251" max="7251" width="2.6640625" style="221" customWidth="1"/>
    <col min="7252" max="7252" width="2.77734375" style="221" customWidth="1"/>
    <col min="7253" max="7253" width="4.77734375" style="221" customWidth="1"/>
    <col min="7254" max="7254" width="4.6640625" style="221" customWidth="1"/>
    <col min="7255" max="7255" width="6" style="221" customWidth="1"/>
    <col min="7256" max="7259" width="6.77734375" style="221" customWidth="1"/>
    <col min="7260" max="7260" width="4" style="221" customWidth="1"/>
    <col min="7261" max="7261" width="2.21875" style="221" customWidth="1"/>
    <col min="7262" max="7262" width="4" style="221" customWidth="1"/>
    <col min="7263" max="7263" width="3.6640625" style="221" customWidth="1"/>
    <col min="7264" max="7268" width="3.5546875" style="221" customWidth="1"/>
    <col min="7269" max="7270" width="11.5546875" style="221" customWidth="1"/>
    <col min="7271" max="7271" width="9.21875" style="221" customWidth="1"/>
    <col min="7272" max="7272" width="9.109375" style="221" customWidth="1"/>
    <col min="7273" max="7274" width="9.21875" style="221" customWidth="1"/>
    <col min="7275" max="7275" width="9.109375" style="221" customWidth="1"/>
    <col min="7276" max="7276" width="2.88671875" style="221" customWidth="1"/>
    <col min="7277" max="7277" width="2.44140625" style="221" customWidth="1"/>
    <col min="7278" max="7279" width="9.109375" style="221" customWidth="1"/>
    <col min="7280" max="7280" width="9.109375" style="221"/>
    <col min="7281" max="7281" width="2.88671875" style="222" bestFit="1" customWidth="1"/>
    <col min="7282" max="7282" width="2.44140625" style="222" bestFit="1" customWidth="1"/>
    <col min="7283" max="7283" width="2.21875" style="222" bestFit="1" customWidth="1"/>
    <col min="7284" max="7285" width="3.77734375" style="222" bestFit="1" customWidth="1"/>
    <col min="7286" max="7286" width="5.88671875" style="222" bestFit="1" customWidth="1"/>
    <col min="7287" max="7287" width="3.88671875" style="222" bestFit="1" customWidth="1"/>
    <col min="7288" max="7296" width="9.109375" style="221"/>
    <col min="7297" max="7297" width="5.33203125" style="221" customWidth="1"/>
    <col min="7298" max="7298" width="9.44140625" style="221" customWidth="1"/>
    <col min="7299" max="7299" width="3.44140625" style="221" customWidth="1"/>
    <col min="7300" max="7300" width="2.77734375" style="221" customWidth="1"/>
    <col min="7301" max="7301" width="2.5546875" style="221" customWidth="1"/>
    <col min="7302" max="7303" width="4.77734375" style="221" customWidth="1"/>
    <col min="7304" max="7304" width="6" style="221" customWidth="1"/>
    <col min="7305" max="7305" width="7" style="221" customWidth="1"/>
    <col min="7306" max="7306" width="11.44140625" style="221" customWidth="1"/>
    <col min="7307" max="7307" width="14.109375" style="221" customWidth="1"/>
    <col min="7308" max="7308" width="2.6640625" style="221" customWidth="1"/>
    <col min="7309" max="7309" width="7.88671875" style="221" customWidth="1"/>
    <col min="7310" max="7311" width="8.77734375" style="221" customWidth="1"/>
    <col min="7312" max="7313" width="10.77734375" style="221" customWidth="1"/>
    <col min="7314" max="7314" width="9.88671875" style="221" customWidth="1"/>
    <col min="7315" max="7315" width="7.109375" style="221" customWidth="1"/>
    <col min="7316" max="7316" width="5.88671875" style="221" customWidth="1"/>
    <col min="7317" max="7317" width="13.77734375" style="221" customWidth="1"/>
    <col min="7318" max="7318" width="3.21875" style="221" customWidth="1"/>
    <col min="7319" max="7319" width="2.6640625" style="221" customWidth="1"/>
    <col min="7320" max="7320" width="2.77734375" style="221" customWidth="1"/>
    <col min="7321" max="7321" width="9.5546875" style="221" customWidth="1"/>
    <col min="7322" max="7322" width="4.6640625" style="221" customWidth="1"/>
    <col min="7323" max="7323" width="6" style="221" customWidth="1"/>
    <col min="7324" max="7326" width="6.21875" style="221" customWidth="1"/>
    <col min="7327" max="7327" width="6.77734375" style="221" customWidth="1"/>
    <col min="7328" max="7328" width="4" style="221" customWidth="1"/>
    <col min="7329" max="7331" width="6.21875" style="221" customWidth="1"/>
    <col min="7332" max="7332" width="7" style="221" customWidth="1"/>
    <col min="7333" max="7333" width="6.21875" style="221" customWidth="1"/>
    <col min="7334" max="7334" width="7" style="221" customWidth="1"/>
    <col min="7335" max="7335" width="3.5546875" style="221" customWidth="1"/>
    <col min="7336" max="7336" width="6.21875" style="221" customWidth="1"/>
    <col min="7337" max="7337" width="13.77734375" style="221" customWidth="1"/>
    <col min="7338" max="7338" width="3.21875" style="221" customWidth="1"/>
    <col min="7339" max="7339" width="2.6640625" style="221" customWidth="1"/>
    <col min="7340" max="7340" width="2.77734375" style="221" customWidth="1"/>
    <col min="7341" max="7341" width="4.77734375" style="221" customWidth="1"/>
    <col min="7342" max="7342" width="4.6640625" style="221" customWidth="1"/>
    <col min="7343" max="7343" width="6" style="221" customWidth="1"/>
    <col min="7344" max="7344" width="9.5546875" style="221" customWidth="1"/>
    <col min="7345" max="7347" width="6.77734375" style="221" customWidth="1"/>
    <col min="7348" max="7348" width="4" style="221" customWidth="1"/>
    <col min="7349" max="7349" width="2.21875" style="221" customWidth="1"/>
    <col min="7350" max="7350" width="4" style="221" customWidth="1"/>
    <col min="7351" max="7351" width="3.6640625" style="221" customWidth="1"/>
    <col min="7352" max="7354" width="3.5546875" style="221" customWidth="1"/>
    <col min="7355" max="7355" width="6.109375" style="221" customWidth="1"/>
    <col min="7356" max="7356" width="14.33203125" style="221" customWidth="1"/>
    <col min="7357" max="7357" width="13.88671875" style="221" customWidth="1"/>
    <col min="7358" max="7358" width="3.21875" style="221" customWidth="1"/>
    <col min="7359" max="7359" width="2.6640625" style="221" customWidth="1"/>
    <col min="7360" max="7360" width="2.77734375" style="221" customWidth="1"/>
    <col min="7361" max="7361" width="4.77734375" style="221" customWidth="1"/>
    <col min="7362" max="7362" width="4.6640625" style="221" customWidth="1"/>
    <col min="7363" max="7363" width="6" style="221" customWidth="1"/>
    <col min="7364" max="7367" width="6.77734375" style="221" customWidth="1"/>
    <col min="7368" max="7368" width="4" style="221" customWidth="1"/>
    <col min="7369" max="7369" width="6.21875" style="221" customWidth="1"/>
    <col min="7370" max="7370" width="4" style="221" customWidth="1"/>
    <col min="7371" max="7371" width="3.6640625" style="221" customWidth="1"/>
    <col min="7372" max="7375" width="3.5546875" style="221" customWidth="1"/>
    <col min="7376" max="7376" width="6.21875" style="221" customWidth="1"/>
    <col min="7377" max="7377" width="13.88671875" style="221" customWidth="1"/>
    <col min="7378" max="7378" width="3.21875" style="221" customWidth="1"/>
    <col min="7379" max="7379" width="2.6640625" style="221" customWidth="1"/>
    <col min="7380" max="7380" width="2.77734375" style="221" customWidth="1"/>
    <col min="7381" max="7381" width="4.77734375" style="221" customWidth="1"/>
    <col min="7382" max="7382" width="4.6640625" style="221" customWidth="1"/>
    <col min="7383" max="7383" width="6" style="221" customWidth="1"/>
    <col min="7384" max="7387" width="6.77734375" style="221" customWidth="1"/>
    <col min="7388" max="7388" width="4" style="221" customWidth="1"/>
    <col min="7389" max="7389" width="2.21875" style="221" customWidth="1"/>
    <col min="7390" max="7390" width="4" style="221" customWidth="1"/>
    <col min="7391" max="7391" width="3.6640625" style="221" customWidth="1"/>
    <col min="7392" max="7396" width="3.5546875" style="221" customWidth="1"/>
    <col min="7397" max="7398" width="11.5546875" style="221" customWidth="1"/>
    <col min="7399" max="7399" width="9.21875" style="221" customWidth="1"/>
    <col min="7400" max="7400" width="9.109375" style="221" customWidth="1"/>
    <col min="7401" max="7402" width="9.21875" style="221" customWidth="1"/>
    <col min="7403" max="7403" width="9.109375" style="221" customWidth="1"/>
    <col min="7404" max="7404" width="2.88671875" style="221" customWidth="1"/>
    <col min="7405" max="7405" width="2.44140625" style="221" customWidth="1"/>
    <col min="7406" max="7407" width="9.109375" style="221" customWidth="1"/>
    <col min="7408" max="7408" width="9.109375" style="221"/>
    <col min="7409" max="7409" width="2.88671875" style="222" bestFit="1" customWidth="1"/>
    <col min="7410" max="7410" width="2.44140625" style="222" bestFit="1" customWidth="1"/>
    <col min="7411" max="7411" width="2.21875" style="222" bestFit="1" customWidth="1"/>
    <col min="7412" max="7413" width="3.77734375" style="222" bestFit="1" customWidth="1"/>
    <col min="7414" max="7414" width="5.88671875" style="222" bestFit="1" customWidth="1"/>
    <col min="7415" max="7415" width="3.88671875" style="222" bestFit="1" customWidth="1"/>
    <col min="7416" max="7424" width="9.109375" style="221"/>
    <col min="7425" max="7425" width="5.33203125" style="221" customWidth="1"/>
    <col min="7426" max="7426" width="9.44140625" style="221" customWidth="1"/>
    <col min="7427" max="7427" width="3.44140625" style="221" customWidth="1"/>
    <col min="7428" max="7428" width="2.77734375" style="221" customWidth="1"/>
    <col min="7429" max="7429" width="2.5546875" style="221" customWidth="1"/>
    <col min="7430" max="7431" width="4.77734375" style="221" customWidth="1"/>
    <col min="7432" max="7432" width="6" style="221" customWidth="1"/>
    <col min="7433" max="7433" width="7" style="221" customWidth="1"/>
    <col min="7434" max="7434" width="11.44140625" style="221" customWidth="1"/>
    <col min="7435" max="7435" width="14.109375" style="221" customWidth="1"/>
    <col min="7436" max="7436" width="2.6640625" style="221" customWidth="1"/>
    <col min="7437" max="7437" width="7.88671875" style="221" customWidth="1"/>
    <col min="7438" max="7439" width="8.77734375" style="221" customWidth="1"/>
    <col min="7440" max="7441" width="10.77734375" style="221" customWidth="1"/>
    <col min="7442" max="7442" width="9.88671875" style="221" customWidth="1"/>
    <col min="7443" max="7443" width="7.109375" style="221" customWidth="1"/>
    <col min="7444" max="7444" width="5.88671875" style="221" customWidth="1"/>
    <col min="7445" max="7445" width="13.77734375" style="221" customWidth="1"/>
    <col min="7446" max="7446" width="3.21875" style="221" customWidth="1"/>
    <col min="7447" max="7447" width="2.6640625" style="221" customWidth="1"/>
    <col min="7448" max="7448" width="2.77734375" style="221" customWidth="1"/>
    <col min="7449" max="7449" width="9.5546875" style="221" customWidth="1"/>
    <col min="7450" max="7450" width="4.6640625" style="221" customWidth="1"/>
    <col min="7451" max="7451" width="6" style="221" customWidth="1"/>
    <col min="7452" max="7454" width="6.21875" style="221" customWidth="1"/>
    <col min="7455" max="7455" width="6.77734375" style="221" customWidth="1"/>
    <col min="7456" max="7456" width="4" style="221" customWidth="1"/>
    <col min="7457" max="7459" width="6.21875" style="221" customWidth="1"/>
    <col min="7460" max="7460" width="7" style="221" customWidth="1"/>
    <col min="7461" max="7461" width="6.21875" style="221" customWidth="1"/>
    <col min="7462" max="7462" width="7" style="221" customWidth="1"/>
    <col min="7463" max="7463" width="3.5546875" style="221" customWidth="1"/>
    <col min="7464" max="7464" width="6.21875" style="221" customWidth="1"/>
    <col min="7465" max="7465" width="13.77734375" style="221" customWidth="1"/>
    <col min="7466" max="7466" width="3.21875" style="221" customWidth="1"/>
    <col min="7467" max="7467" width="2.6640625" style="221" customWidth="1"/>
    <col min="7468" max="7468" width="2.77734375" style="221" customWidth="1"/>
    <col min="7469" max="7469" width="4.77734375" style="221" customWidth="1"/>
    <col min="7470" max="7470" width="4.6640625" style="221" customWidth="1"/>
    <col min="7471" max="7471" width="6" style="221" customWidth="1"/>
    <col min="7472" max="7472" width="9.5546875" style="221" customWidth="1"/>
    <col min="7473" max="7475" width="6.77734375" style="221" customWidth="1"/>
    <col min="7476" max="7476" width="4" style="221" customWidth="1"/>
    <col min="7477" max="7477" width="2.21875" style="221" customWidth="1"/>
    <col min="7478" max="7478" width="4" style="221" customWidth="1"/>
    <col min="7479" max="7479" width="3.6640625" style="221" customWidth="1"/>
    <col min="7480" max="7482" width="3.5546875" style="221" customWidth="1"/>
    <col min="7483" max="7483" width="6.109375" style="221" customWidth="1"/>
    <col min="7484" max="7484" width="14.33203125" style="221" customWidth="1"/>
    <col min="7485" max="7485" width="13.88671875" style="221" customWidth="1"/>
    <col min="7486" max="7486" width="3.21875" style="221" customWidth="1"/>
    <col min="7487" max="7487" width="2.6640625" style="221" customWidth="1"/>
    <col min="7488" max="7488" width="2.77734375" style="221" customWidth="1"/>
    <col min="7489" max="7489" width="4.77734375" style="221" customWidth="1"/>
    <col min="7490" max="7490" width="4.6640625" style="221" customWidth="1"/>
    <col min="7491" max="7491" width="6" style="221" customWidth="1"/>
    <col min="7492" max="7495" width="6.77734375" style="221" customWidth="1"/>
    <col min="7496" max="7496" width="4" style="221" customWidth="1"/>
    <col min="7497" max="7497" width="6.21875" style="221" customWidth="1"/>
    <col min="7498" max="7498" width="4" style="221" customWidth="1"/>
    <col min="7499" max="7499" width="3.6640625" style="221" customWidth="1"/>
    <col min="7500" max="7503" width="3.5546875" style="221" customWidth="1"/>
    <col min="7504" max="7504" width="6.21875" style="221" customWidth="1"/>
    <col min="7505" max="7505" width="13.88671875" style="221" customWidth="1"/>
    <col min="7506" max="7506" width="3.21875" style="221" customWidth="1"/>
    <col min="7507" max="7507" width="2.6640625" style="221" customWidth="1"/>
    <col min="7508" max="7508" width="2.77734375" style="221" customWidth="1"/>
    <col min="7509" max="7509" width="4.77734375" style="221" customWidth="1"/>
    <col min="7510" max="7510" width="4.6640625" style="221" customWidth="1"/>
    <col min="7511" max="7511" width="6" style="221" customWidth="1"/>
    <col min="7512" max="7515" width="6.77734375" style="221" customWidth="1"/>
    <col min="7516" max="7516" width="4" style="221" customWidth="1"/>
    <col min="7517" max="7517" width="2.21875" style="221" customWidth="1"/>
    <col min="7518" max="7518" width="4" style="221" customWidth="1"/>
    <col min="7519" max="7519" width="3.6640625" style="221" customWidth="1"/>
    <col min="7520" max="7524" width="3.5546875" style="221" customWidth="1"/>
    <col min="7525" max="7526" width="11.5546875" style="221" customWidth="1"/>
    <col min="7527" max="7527" width="9.21875" style="221" customWidth="1"/>
    <col min="7528" max="7528" width="9.109375" style="221" customWidth="1"/>
    <col min="7529" max="7530" width="9.21875" style="221" customWidth="1"/>
    <col min="7531" max="7531" width="9.109375" style="221" customWidth="1"/>
    <col min="7532" max="7532" width="2.88671875" style="221" customWidth="1"/>
    <col min="7533" max="7533" width="2.44140625" style="221" customWidth="1"/>
    <col min="7534" max="7535" width="9.109375" style="221" customWidth="1"/>
    <col min="7536" max="7536" width="9.109375" style="221"/>
    <col min="7537" max="7537" width="2.88671875" style="222" bestFit="1" customWidth="1"/>
    <col min="7538" max="7538" width="2.44140625" style="222" bestFit="1" customWidth="1"/>
    <col min="7539" max="7539" width="2.21875" style="222" bestFit="1" customWidth="1"/>
    <col min="7540" max="7541" width="3.77734375" style="222" bestFit="1" customWidth="1"/>
    <col min="7542" max="7542" width="5.88671875" style="222" bestFit="1" customWidth="1"/>
    <col min="7543" max="7543" width="3.88671875" style="222" bestFit="1" customWidth="1"/>
    <col min="7544" max="7552" width="9.109375" style="221"/>
    <col min="7553" max="7553" width="5.33203125" style="221" customWidth="1"/>
    <col min="7554" max="7554" width="9.44140625" style="221" customWidth="1"/>
    <col min="7555" max="7555" width="3.44140625" style="221" customWidth="1"/>
    <col min="7556" max="7556" width="2.77734375" style="221" customWidth="1"/>
    <col min="7557" max="7557" width="2.5546875" style="221" customWidth="1"/>
    <col min="7558" max="7559" width="4.77734375" style="221" customWidth="1"/>
    <col min="7560" max="7560" width="6" style="221" customWidth="1"/>
    <col min="7561" max="7561" width="7" style="221" customWidth="1"/>
    <col min="7562" max="7562" width="11.44140625" style="221" customWidth="1"/>
    <col min="7563" max="7563" width="14.109375" style="221" customWidth="1"/>
    <col min="7564" max="7564" width="2.6640625" style="221" customWidth="1"/>
    <col min="7565" max="7565" width="7.88671875" style="221" customWidth="1"/>
    <col min="7566" max="7567" width="8.77734375" style="221" customWidth="1"/>
    <col min="7568" max="7569" width="10.77734375" style="221" customWidth="1"/>
    <col min="7570" max="7570" width="9.88671875" style="221" customWidth="1"/>
    <col min="7571" max="7571" width="7.109375" style="221" customWidth="1"/>
    <col min="7572" max="7572" width="5.88671875" style="221" customWidth="1"/>
    <col min="7573" max="7573" width="13.77734375" style="221" customWidth="1"/>
    <col min="7574" max="7574" width="3.21875" style="221" customWidth="1"/>
    <col min="7575" max="7575" width="2.6640625" style="221" customWidth="1"/>
    <col min="7576" max="7576" width="2.77734375" style="221" customWidth="1"/>
    <col min="7577" max="7577" width="9.5546875" style="221" customWidth="1"/>
    <col min="7578" max="7578" width="4.6640625" style="221" customWidth="1"/>
    <col min="7579" max="7579" width="6" style="221" customWidth="1"/>
    <col min="7580" max="7582" width="6.21875" style="221" customWidth="1"/>
    <col min="7583" max="7583" width="6.77734375" style="221" customWidth="1"/>
    <col min="7584" max="7584" width="4" style="221" customWidth="1"/>
    <col min="7585" max="7587" width="6.21875" style="221" customWidth="1"/>
    <col min="7588" max="7588" width="7" style="221" customWidth="1"/>
    <col min="7589" max="7589" width="6.21875" style="221" customWidth="1"/>
    <col min="7590" max="7590" width="7" style="221" customWidth="1"/>
    <col min="7591" max="7591" width="3.5546875" style="221" customWidth="1"/>
    <col min="7592" max="7592" width="6.21875" style="221" customWidth="1"/>
    <col min="7593" max="7593" width="13.77734375" style="221" customWidth="1"/>
    <col min="7594" max="7594" width="3.21875" style="221" customWidth="1"/>
    <col min="7595" max="7595" width="2.6640625" style="221" customWidth="1"/>
    <col min="7596" max="7596" width="2.77734375" style="221" customWidth="1"/>
    <col min="7597" max="7597" width="4.77734375" style="221" customWidth="1"/>
    <col min="7598" max="7598" width="4.6640625" style="221" customWidth="1"/>
    <col min="7599" max="7599" width="6" style="221" customWidth="1"/>
    <col min="7600" max="7600" width="9.5546875" style="221" customWidth="1"/>
    <col min="7601" max="7603" width="6.77734375" style="221" customWidth="1"/>
    <col min="7604" max="7604" width="4" style="221" customWidth="1"/>
    <col min="7605" max="7605" width="2.21875" style="221" customWidth="1"/>
    <col min="7606" max="7606" width="4" style="221" customWidth="1"/>
    <col min="7607" max="7607" width="3.6640625" style="221" customWidth="1"/>
    <col min="7608" max="7610" width="3.5546875" style="221" customWidth="1"/>
    <col min="7611" max="7611" width="6.109375" style="221" customWidth="1"/>
    <col min="7612" max="7612" width="14.33203125" style="221" customWidth="1"/>
    <col min="7613" max="7613" width="13.88671875" style="221" customWidth="1"/>
    <col min="7614" max="7614" width="3.21875" style="221" customWidth="1"/>
    <col min="7615" max="7615" width="2.6640625" style="221" customWidth="1"/>
    <col min="7616" max="7616" width="2.77734375" style="221" customWidth="1"/>
    <col min="7617" max="7617" width="4.77734375" style="221" customWidth="1"/>
    <col min="7618" max="7618" width="4.6640625" style="221" customWidth="1"/>
    <col min="7619" max="7619" width="6" style="221" customWidth="1"/>
    <col min="7620" max="7623" width="6.77734375" style="221" customWidth="1"/>
    <col min="7624" max="7624" width="4" style="221" customWidth="1"/>
    <col min="7625" max="7625" width="6.21875" style="221" customWidth="1"/>
    <col min="7626" max="7626" width="4" style="221" customWidth="1"/>
    <col min="7627" max="7627" width="3.6640625" style="221" customWidth="1"/>
    <col min="7628" max="7631" width="3.5546875" style="221" customWidth="1"/>
    <col min="7632" max="7632" width="6.21875" style="221" customWidth="1"/>
    <col min="7633" max="7633" width="13.88671875" style="221" customWidth="1"/>
    <col min="7634" max="7634" width="3.21875" style="221" customWidth="1"/>
    <col min="7635" max="7635" width="2.6640625" style="221" customWidth="1"/>
    <col min="7636" max="7636" width="2.77734375" style="221" customWidth="1"/>
    <col min="7637" max="7637" width="4.77734375" style="221" customWidth="1"/>
    <col min="7638" max="7638" width="4.6640625" style="221" customWidth="1"/>
    <col min="7639" max="7639" width="6" style="221" customWidth="1"/>
    <col min="7640" max="7643" width="6.77734375" style="221" customWidth="1"/>
    <col min="7644" max="7644" width="4" style="221" customWidth="1"/>
    <col min="7645" max="7645" width="2.21875" style="221" customWidth="1"/>
    <col min="7646" max="7646" width="4" style="221" customWidth="1"/>
    <col min="7647" max="7647" width="3.6640625" style="221" customWidth="1"/>
    <col min="7648" max="7652" width="3.5546875" style="221" customWidth="1"/>
    <col min="7653" max="7654" width="11.5546875" style="221" customWidth="1"/>
    <col min="7655" max="7655" width="9.21875" style="221" customWidth="1"/>
    <col min="7656" max="7656" width="9.109375" style="221" customWidth="1"/>
    <col min="7657" max="7658" width="9.21875" style="221" customWidth="1"/>
    <col min="7659" max="7659" width="9.109375" style="221" customWidth="1"/>
    <col min="7660" max="7660" width="2.88671875" style="221" customWidth="1"/>
    <col min="7661" max="7661" width="2.44140625" style="221" customWidth="1"/>
    <col min="7662" max="7663" width="9.109375" style="221" customWidth="1"/>
    <col min="7664" max="7664" width="9.109375" style="221"/>
    <col min="7665" max="7665" width="2.88671875" style="222" bestFit="1" customWidth="1"/>
    <col min="7666" max="7666" width="2.44140625" style="222" bestFit="1" customWidth="1"/>
    <col min="7667" max="7667" width="2.21875" style="222" bestFit="1" customWidth="1"/>
    <col min="7668" max="7669" width="3.77734375" style="222" bestFit="1" customWidth="1"/>
    <col min="7670" max="7670" width="5.88671875" style="222" bestFit="1" customWidth="1"/>
    <col min="7671" max="7671" width="3.88671875" style="222" bestFit="1" customWidth="1"/>
    <col min="7672" max="7680" width="9.109375" style="221"/>
    <col min="7681" max="7681" width="5.33203125" style="221" customWidth="1"/>
    <col min="7682" max="7682" width="9.44140625" style="221" customWidth="1"/>
    <col min="7683" max="7683" width="3.44140625" style="221" customWidth="1"/>
    <col min="7684" max="7684" width="2.77734375" style="221" customWidth="1"/>
    <col min="7685" max="7685" width="2.5546875" style="221" customWidth="1"/>
    <col min="7686" max="7687" width="4.77734375" style="221" customWidth="1"/>
    <col min="7688" max="7688" width="6" style="221" customWidth="1"/>
    <col min="7689" max="7689" width="7" style="221" customWidth="1"/>
    <col min="7690" max="7690" width="11.44140625" style="221" customWidth="1"/>
    <col min="7691" max="7691" width="14.109375" style="221" customWidth="1"/>
    <col min="7692" max="7692" width="2.6640625" style="221" customWidth="1"/>
    <col min="7693" max="7693" width="7.88671875" style="221" customWidth="1"/>
    <col min="7694" max="7695" width="8.77734375" style="221" customWidth="1"/>
    <col min="7696" max="7697" width="10.77734375" style="221" customWidth="1"/>
    <col min="7698" max="7698" width="9.88671875" style="221" customWidth="1"/>
    <col min="7699" max="7699" width="7.109375" style="221" customWidth="1"/>
    <col min="7700" max="7700" width="5.88671875" style="221" customWidth="1"/>
    <col min="7701" max="7701" width="13.77734375" style="221" customWidth="1"/>
    <col min="7702" max="7702" width="3.21875" style="221" customWidth="1"/>
    <col min="7703" max="7703" width="2.6640625" style="221" customWidth="1"/>
    <col min="7704" max="7704" width="2.77734375" style="221" customWidth="1"/>
    <col min="7705" max="7705" width="9.5546875" style="221" customWidth="1"/>
    <col min="7706" max="7706" width="4.6640625" style="221" customWidth="1"/>
    <col min="7707" max="7707" width="6" style="221" customWidth="1"/>
    <col min="7708" max="7710" width="6.21875" style="221" customWidth="1"/>
    <col min="7711" max="7711" width="6.77734375" style="221" customWidth="1"/>
    <col min="7712" max="7712" width="4" style="221" customWidth="1"/>
    <col min="7713" max="7715" width="6.21875" style="221" customWidth="1"/>
    <col min="7716" max="7716" width="7" style="221" customWidth="1"/>
    <col min="7717" max="7717" width="6.21875" style="221" customWidth="1"/>
    <col min="7718" max="7718" width="7" style="221" customWidth="1"/>
    <col min="7719" max="7719" width="3.5546875" style="221" customWidth="1"/>
    <col min="7720" max="7720" width="6.21875" style="221" customWidth="1"/>
    <col min="7721" max="7721" width="13.77734375" style="221" customWidth="1"/>
    <col min="7722" max="7722" width="3.21875" style="221" customWidth="1"/>
    <col min="7723" max="7723" width="2.6640625" style="221" customWidth="1"/>
    <col min="7724" max="7724" width="2.77734375" style="221" customWidth="1"/>
    <col min="7725" max="7725" width="4.77734375" style="221" customWidth="1"/>
    <col min="7726" max="7726" width="4.6640625" style="221" customWidth="1"/>
    <col min="7727" max="7727" width="6" style="221" customWidth="1"/>
    <col min="7728" max="7728" width="9.5546875" style="221" customWidth="1"/>
    <col min="7729" max="7731" width="6.77734375" style="221" customWidth="1"/>
    <col min="7732" max="7732" width="4" style="221" customWidth="1"/>
    <col min="7733" max="7733" width="2.21875" style="221" customWidth="1"/>
    <col min="7734" max="7734" width="4" style="221" customWidth="1"/>
    <col min="7735" max="7735" width="3.6640625" style="221" customWidth="1"/>
    <col min="7736" max="7738" width="3.5546875" style="221" customWidth="1"/>
    <col min="7739" max="7739" width="6.109375" style="221" customWidth="1"/>
    <col min="7740" max="7740" width="14.33203125" style="221" customWidth="1"/>
    <col min="7741" max="7741" width="13.88671875" style="221" customWidth="1"/>
    <col min="7742" max="7742" width="3.21875" style="221" customWidth="1"/>
    <col min="7743" max="7743" width="2.6640625" style="221" customWidth="1"/>
    <col min="7744" max="7744" width="2.77734375" style="221" customWidth="1"/>
    <col min="7745" max="7745" width="4.77734375" style="221" customWidth="1"/>
    <col min="7746" max="7746" width="4.6640625" style="221" customWidth="1"/>
    <col min="7747" max="7747" width="6" style="221" customWidth="1"/>
    <col min="7748" max="7751" width="6.77734375" style="221" customWidth="1"/>
    <col min="7752" max="7752" width="4" style="221" customWidth="1"/>
    <col min="7753" max="7753" width="6.21875" style="221" customWidth="1"/>
    <col min="7754" max="7754" width="4" style="221" customWidth="1"/>
    <col min="7755" max="7755" width="3.6640625" style="221" customWidth="1"/>
    <col min="7756" max="7759" width="3.5546875" style="221" customWidth="1"/>
    <col min="7760" max="7760" width="6.21875" style="221" customWidth="1"/>
    <col min="7761" max="7761" width="13.88671875" style="221" customWidth="1"/>
    <col min="7762" max="7762" width="3.21875" style="221" customWidth="1"/>
    <col min="7763" max="7763" width="2.6640625" style="221" customWidth="1"/>
    <col min="7764" max="7764" width="2.77734375" style="221" customWidth="1"/>
    <col min="7765" max="7765" width="4.77734375" style="221" customWidth="1"/>
    <col min="7766" max="7766" width="4.6640625" style="221" customWidth="1"/>
    <col min="7767" max="7767" width="6" style="221" customWidth="1"/>
    <col min="7768" max="7771" width="6.77734375" style="221" customWidth="1"/>
    <col min="7772" max="7772" width="4" style="221" customWidth="1"/>
    <col min="7773" max="7773" width="2.21875" style="221" customWidth="1"/>
    <col min="7774" max="7774" width="4" style="221" customWidth="1"/>
    <col min="7775" max="7775" width="3.6640625" style="221" customWidth="1"/>
    <col min="7776" max="7780" width="3.5546875" style="221" customWidth="1"/>
    <col min="7781" max="7782" width="11.5546875" style="221" customWidth="1"/>
    <col min="7783" max="7783" width="9.21875" style="221" customWidth="1"/>
    <col min="7784" max="7784" width="9.109375" style="221" customWidth="1"/>
    <col min="7785" max="7786" width="9.21875" style="221" customWidth="1"/>
    <col min="7787" max="7787" width="9.109375" style="221" customWidth="1"/>
    <col min="7788" max="7788" width="2.88671875" style="221" customWidth="1"/>
    <col min="7789" max="7789" width="2.44140625" style="221" customWidth="1"/>
    <col min="7790" max="7791" width="9.109375" style="221" customWidth="1"/>
    <col min="7792" max="7792" width="9.109375" style="221"/>
    <col min="7793" max="7793" width="2.88671875" style="222" bestFit="1" customWidth="1"/>
    <col min="7794" max="7794" width="2.44140625" style="222" bestFit="1" customWidth="1"/>
    <col min="7795" max="7795" width="2.21875" style="222" bestFit="1" customWidth="1"/>
    <col min="7796" max="7797" width="3.77734375" style="222" bestFit="1" customWidth="1"/>
    <col min="7798" max="7798" width="5.88671875" style="222" bestFit="1" customWidth="1"/>
    <col min="7799" max="7799" width="3.88671875" style="222" bestFit="1" customWidth="1"/>
    <col min="7800" max="7808" width="9.109375" style="221"/>
    <col min="7809" max="7809" width="5.33203125" style="221" customWidth="1"/>
    <col min="7810" max="7810" width="9.44140625" style="221" customWidth="1"/>
    <col min="7811" max="7811" width="3.44140625" style="221" customWidth="1"/>
    <col min="7812" max="7812" width="2.77734375" style="221" customWidth="1"/>
    <col min="7813" max="7813" width="2.5546875" style="221" customWidth="1"/>
    <col min="7814" max="7815" width="4.77734375" style="221" customWidth="1"/>
    <col min="7816" max="7816" width="6" style="221" customWidth="1"/>
    <col min="7817" max="7817" width="7" style="221" customWidth="1"/>
    <col min="7818" max="7818" width="11.44140625" style="221" customWidth="1"/>
    <col min="7819" max="7819" width="14.109375" style="221" customWidth="1"/>
    <col min="7820" max="7820" width="2.6640625" style="221" customWidth="1"/>
    <col min="7821" max="7821" width="7.88671875" style="221" customWidth="1"/>
    <col min="7822" max="7823" width="8.77734375" style="221" customWidth="1"/>
    <col min="7824" max="7825" width="10.77734375" style="221" customWidth="1"/>
    <col min="7826" max="7826" width="9.88671875" style="221" customWidth="1"/>
    <col min="7827" max="7827" width="7.109375" style="221" customWidth="1"/>
    <col min="7828" max="7828" width="5.88671875" style="221" customWidth="1"/>
    <col min="7829" max="7829" width="13.77734375" style="221" customWidth="1"/>
    <col min="7830" max="7830" width="3.21875" style="221" customWidth="1"/>
    <col min="7831" max="7831" width="2.6640625" style="221" customWidth="1"/>
    <col min="7832" max="7832" width="2.77734375" style="221" customWidth="1"/>
    <col min="7833" max="7833" width="9.5546875" style="221" customWidth="1"/>
    <col min="7834" max="7834" width="4.6640625" style="221" customWidth="1"/>
    <col min="7835" max="7835" width="6" style="221" customWidth="1"/>
    <col min="7836" max="7838" width="6.21875" style="221" customWidth="1"/>
    <col min="7839" max="7839" width="6.77734375" style="221" customWidth="1"/>
    <col min="7840" max="7840" width="4" style="221" customWidth="1"/>
    <col min="7841" max="7843" width="6.21875" style="221" customWidth="1"/>
    <col min="7844" max="7844" width="7" style="221" customWidth="1"/>
    <col min="7845" max="7845" width="6.21875" style="221" customWidth="1"/>
    <col min="7846" max="7846" width="7" style="221" customWidth="1"/>
    <col min="7847" max="7847" width="3.5546875" style="221" customWidth="1"/>
    <col min="7848" max="7848" width="6.21875" style="221" customWidth="1"/>
    <col min="7849" max="7849" width="13.77734375" style="221" customWidth="1"/>
    <col min="7850" max="7850" width="3.21875" style="221" customWidth="1"/>
    <col min="7851" max="7851" width="2.6640625" style="221" customWidth="1"/>
    <col min="7852" max="7852" width="2.77734375" style="221" customWidth="1"/>
    <col min="7853" max="7853" width="4.77734375" style="221" customWidth="1"/>
    <col min="7854" max="7854" width="4.6640625" style="221" customWidth="1"/>
    <col min="7855" max="7855" width="6" style="221" customWidth="1"/>
    <col min="7856" max="7856" width="9.5546875" style="221" customWidth="1"/>
    <col min="7857" max="7859" width="6.77734375" style="221" customWidth="1"/>
    <col min="7860" max="7860" width="4" style="221" customWidth="1"/>
    <col min="7861" max="7861" width="2.21875" style="221" customWidth="1"/>
    <col min="7862" max="7862" width="4" style="221" customWidth="1"/>
    <col min="7863" max="7863" width="3.6640625" style="221" customWidth="1"/>
    <col min="7864" max="7866" width="3.5546875" style="221" customWidth="1"/>
    <col min="7867" max="7867" width="6.109375" style="221" customWidth="1"/>
    <col min="7868" max="7868" width="14.33203125" style="221" customWidth="1"/>
    <col min="7869" max="7869" width="13.88671875" style="221" customWidth="1"/>
    <col min="7870" max="7870" width="3.21875" style="221" customWidth="1"/>
    <col min="7871" max="7871" width="2.6640625" style="221" customWidth="1"/>
    <col min="7872" max="7872" width="2.77734375" style="221" customWidth="1"/>
    <col min="7873" max="7873" width="4.77734375" style="221" customWidth="1"/>
    <col min="7874" max="7874" width="4.6640625" style="221" customWidth="1"/>
    <col min="7875" max="7875" width="6" style="221" customWidth="1"/>
    <col min="7876" max="7879" width="6.77734375" style="221" customWidth="1"/>
    <col min="7880" max="7880" width="4" style="221" customWidth="1"/>
    <col min="7881" max="7881" width="6.21875" style="221" customWidth="1"/>
    <col min="7882" max="7882" width="4" style="221" customWidth="1"/>
    <col min="7883" max="7883" width="3.6640625" style="221" customWidth="1"/>
    <col min="7884" max="7887" width="3.5546875" style="221" customWidth="1"/>
    <col min="7888" max="7888" width="6.21875" style="221" customWidth="1"/>
    <col min="7889" max="7889" width="13.88671875" style="221" customWidth="1"/>
    <col min="7890" max="7890" width="3.21875" style="221" customWidth="1"/>
    <col min="7891" max="7891" width="2.6640625" style="221" customWidth="1"/>
    <col min="7892" max="7892" width="2.77734375" style="221" customWidth="1"/>
    <col min="7893" max="7893" width="4.77734375" style="221" customWidth="1"/>
    <col min="7894" max="7894" width="4.6640625" style="221" customWidth="1"/>
    <col min="7895" max="7895" width="6" style="221" customWidth="1"/>
    <col min="7896" max="7899" width="6.77734375" style="221" customWidth="1"/>
    <col min="7900" max="7900" width="4" style="221" customWidth="1"/>
    <col min="7901" max="7901" width="2.21875" style="221" customWidth="1"/>
    <col min="7902" max="7902" width="4" style="221" customWidth="1"/>
    <col min="7903" max="7903" width="3.6640625" style="221" customWidth="1"/>
    <col min="7904" max="7908" width="3.5546875" style="221" customWidth="1"/>
    <col min="7909" max="7910" width="11.5546875" style="221" customWidth="1"/>
    <col min="7911" max="7911" width="9.21875" style="221" customWidth="1"/>
    <col min="7912" max="7912" width="9.109375" style="221" customWidth="1"/>
    <col min="7913" max="7914" width="9.21875" style="221" customWidth="1"/>
    <col min="7915" max="7915" width="9.109375" style="221" customWidth="1"/>
    <col min="7916" max="7916" width="2.88671875" style="221" customWidth="1"/>
    <col min="7917" max="7917" width="2.44140625" style="221" customWidth="1"/>
    <col min="7918" max="7919" width="9.109375" style="221" customWidth="1"/>
    <col min="7920" max="7920" width="9.109375" style="221"/>
    <col min="7921" max="7921" width="2.88671875" style="222" bestFit="1" customWidth="1"/>
    <col min="7922" max="7922" width="2.44140625" style="222" bestFit="1" customWidth="1"/>
    <col min="7923" max="7923" width="2.21875" style="222" bestFit="1" customWidth="1"/>
    <col min="7924" max="7925" width="3.77734375" style="222" bestFit="1" customWidth="1"/>
    <col min="7926" max="7926" width="5.88671875" style="222" bestFit="1" customWidth="1"/>
    <col min="7927" max="7927" width="3.88671875" style="222" bestFit="1" customWidth="1"/>
    <col min="7928" max="7936" width="9.109375" style="221"/>
    <col min="7937" max="7937" width="5.33203125" style="221" customWidth="1"/>
    <col min="7938" max="7938" width="9.44140625" style="221" customWidth="1"/>
    <col min="7939" max="7939" width="3.44140625" style="221" customWidth="1"/>
    <col min="7940" max="7940" width="2.77734375" style="221" customWidth="1"/>
    <col min="7941" max="7941" width="2.5546875" style="221" customWidth="1"/>
    <col min="7942" max="7943" width="4.77734375" style="221" customWidth="1"/>
    <col min="7944" max="7944" width="6" style="221" customWidth="1"/>
    <col min="7945" max="7945" width="7" style="221" customWidth="1"/>
    <col min="7946" max="7946" width="11.44140625" style="221" customWidth="1"/>
    <col min="7947" max="7947" width="14.109375" style="221" customWidth="1"/>
    <col min="7948" max="7948" width="2.6640625" style="221" customWidth="1"/>
    <col min="7949" max="7949" width="7.88671875" style="221" customWidth="1"/>
    <col min="7950" max="7951" width="8.77734375" style="221" customWidth="1"/>
    <col min="7952" max="7953" width="10.77734375" style="221" customWidth="1"/>
    <col min="7954" max="7954" width="9.88671875" style="221" customWidth="1"/>
    <col min="7955" max="7955" width="7.109375" style="221" customWidth="1"/>
    <col min="7956" max="7956" width="5.88671875" style="221" customWidth="1"/>
    <col min="7957" max="7957" width="13.77734375" style="221" customWidth="1"/>
    <col min="7958" max="7958" width="3.21875" style="221" customWidth="1"/>
    <col min="7959" max="7959" width="2.6640625" style="221" customWidth="1"/>
    <col min="7960" max="7960" width="2.77734375" style="221" customWidth="1"/>
    <col min="7961" max="7961" width="9.5546875" style="221" customWidth="1"/>
    <col min="7962" max="7962" width="4.6640625" style="221" customWidth="1"/>
    <col min="7963" max="7963" width="6" style="221" customWidth="1"/>
    <col min="7964" max="7966" width="6.21875" style="221" customWidth="1"/>
    <col min="7967" max="7967" width="6.77734375" style="221" customWidth="1"/>
    <col min="7968" max="7968" width="4" style="221" customWidth="1"/>
    <col min="7969" max="7971" width="6.21875" style="221" customWidth="1"/>
    <col min="7972" max="7972" width="7" style="221" customWidth="1"/>
    <col min="7973" max="7973" width="6.21875" style="221" customWidth="1"/>
    <col min="7974" max="7974" width="7" style="221" customWidth="1"/>
    <col min="7975" max="7975" width="3.5546875" style="221" customWidth="1"/>
    <col min="7976" max="7976" width="6.21875" style="221" customWidth="1"/>
    <col min="7977" max="7977" width="13.77734375" style="221" customWidth="1"/>
    <col min="7978" max="7978" width="3.21875" style="221" customWidth="1"/>
    <col min="7979" max="7979" width="2.6640625" style="221" customWidth="1"/>
    <col min="7980" max="7980" width="2.77734375" style="221" customWidth="1"/>
    <col min="7981" max="7981" width="4.77734375" style="221" customWidth="1"/>
    <col min="7982" max="7982" width="4.6640625" style="221" customWidth="1"/>
    <col min="7983" max="7983" width="6" style="221" customWidth="1"/>
    <col min="7984" max="7984" width="9.5546875" style="221" customWidth="1"/>
    <col min="7985" max="7987" width="6.77734375" style="221" customWidth="1"/>
    <col min="7988" max="7988" width="4" style="221" customWidth="1"/>
    <col min="7989" max="7989" width="2.21875" style="221" customWidth="1"/>
    <col min="7990" max="7990" width="4" style="221" customWidth="1"/>
    <col min="7991" max="7991" width="3.6640625" style="221" customWidth="1"/>
    <col min="7992" max="7994" width="3.5546875" style="221" customWidth="1"/>
    <col min="7995" max="7995" width="6.109375" style="221" customWidth="1"/>
    <col min="7996" max="7996" width="14.33203125" style="221" customWidth="1"/>
    <col min="7997" max="7997" width="13.88671875" style="221" customWidth="1"/>
    <col min="7998" max="7998" width="3.21875" style="221" customWidth="1"/>
    <col min="7999" max="7999" width="2.6640625" style="221" customWidth="1"/>
    <col min="8000" max="8000" width="2.77734375" style="221" customWidth="1"/>
    <col min="8001" max="8001" width="4.77734375" style="221" customWidth="1"/>
    <col min="8002" max="8002" width="4.6640625" style="221" customWidth="1"/>
    <col min="8003" max="8003" width="6" style="221" customWidth="1"/>
    <col min="8004" max="8007" width="6.77734375" style="221" customWidth="1"/>
    <col min="8008" max="8008" width="4" style="221" customWidth="1"/>
    <col min="8009" max="8009" width="6.21875" style="221" customWidth="1"/>
    <col min="8010" max="8010" width="4" style="221" customWidth="1"/>
    <col min="8011" max="8011" width="3.6640625" style="221" customWidth="1"/>
    <col min="8012" max="8015" width="3.5546875" style="221" customWidth="1"/>
    <col min="8016" max="8016" width="6.21875" style="221" customWidth="1"/>
    <col min="8017" max="8017" width="13.88671875" style="221" customWidth="1"/>
    <col min="8018" max="8018" width="3.21875" style="221" customWidth="1"/>
    <col min="8019" max="8019" width="2.6640625" style="221" customWidth="1"/>
    <col min="8020" max="8020" width="2.77734375" style="221" customWidth="1"/>
    <col min="8021" max="8021" width="4.77734375" style="221" customWidth="1"/>
    <col min="8022" max="8022" width="4.6640625" style="221" customWidth="1"/>
    <col min="8023" max="8023" width="6" style="221" customWidth="1"/>
    <col min="8024" max="8027" width="6.77734375" style="221" customWidth="1"/>
    <col min="8028" max="8028" width="4" style="221" customWidth="1"/>
    <col min="8029" max="8029" width="2.21875" style="221" customWidth="1"/>
    <col min="8030" max="8030" width="4" style="221" customWidth="1"/>
    <col min="8031" max="8031" width="3.6640625" style="221" customWidth="1"/>
    <col min="8032" max="8036" width="3.5546875" style="221" customWidth="1"/>
    <col min="8037" max="8038" width="11.5546875" style="221" customWidth="1"/>
    <col min="8039" max="8039" width="9.21875" style="221" customWidth="1"/>
    <col min="8040" max="8040" width="9.109375" style="221" customWidth="1"/>
    <col min="8041" max="8042" width="9.21875" style="221" customWidth="1"/>
    <col min="8043" max="8043" width="9.109375" style="221" customWidth="1"/>
    <col min="8044" max="8044" width="2.88671875" style="221" customWidth="1"/>
    <col min="8045" max="8045" width="2.44140625" style="221" customWidth="1"/>
    <col min="8046" max="8047" width="9.109375" style="221" customWidth="1"/>
    <col min="8048" max="8048" width="9.109375" style="221"/>
    <col min="8049" max="8049" width="2.88671875" style="222" bestFit="1" customWidth="1"/>
    <col min="8050" max="8050" width="2.44140625" style="222" bestFit="1" customWidth="1"/>
    <col min="8051" max="8051" width="2.21875" style="222" bestFit="1" customWidth="1"/>
    <col min="8052" max="8053" width="3.77734375" style="222" bestFit="1" customWidth="1"/>
    <col min="8054" max="8054" width="5.88671875" style="222" bestFit="1" customWidth="1"/>
    <col min="8055" max="8055" width="3.88671875" style="222" bestFit="1" customWidth="1"/>
    <col min="8056" max="8064" width="9.109375" style="221"/>
    <col min="8065" max="8065" width="5.33203125" style="221" customWidth="1"/>
    <col min="8066" max="8066" width="9.44140625" style="221" customWidth="1"/>
    <col min="8067" max="8067" width="3.44140625" style="221" customWidth="1"/>
    <col min="8068" max="8068" width="2.77734375" style="221" customWidth="1"/>
    <col min="8069" max="8069" width="2.5546875" style="221" customWidth="1"/>
    <col min="8070" max="8071" width="4.77734375" style="221" customWidth="1"/>
    <col min="8072" max="8072" width="6" style="221" customWidth="1"/>
    <col min="8073" max="8073" width="7" style="221" customWidth="1"/>
    <col min="8074" max="8074" width="11.44140625" style="221" customWidth="1"/>
    <col min="8075" max="8075" width="14.109375" style="221" customWidth="1"/>
    <col min="8076" max="8076" width="2.6640625" style="221" customWidth="1"/>
    <col min="8077" max="8077" width="7.88671875" style="221" customWidth="1"/>
    <col min="8078" max="8079" width="8.77734375" style="221" customWidth="1"/>
    <col min="8080" max="8081" width="10.77734375" style="221" customWidth="1"/>
    <col min="8082" max="8082" width="9.88671875" style="221" customWidth="1"/>
    <col min="8083" max="8083" width="7.109375" style="221" customWidth="1"/>
    <col min="8084" max="8084" width="5.88671875" style="221" customWidth="1"/>
    <col min="8085" max="8085" width="13.77734375" style="221" customWidth="1"/>
    <col min="8086" max="8086" width="3.21875" style="221" customWidth="1"/>
    <col min="8087" max="8087" width="2.6640625" style="221" customWidth="1"/>
    <col min="8088" max="8088" width="2.77734375" style="221" customWidth="1"/>
    <col min="8089" max="8089" width="9.5546875" style="221" customWidth="1"/>
    <col min="8090" max="8090" width="4.6640625" style="221" customWidth="1"/>
    <col min="8091" max="8091" width="6" style="221" customWidth="1"/>
    <col min="8092" max="8094" width="6.21875" style="221" customWidth="1"/>
    <col min="8095" max="8095" width="6.77734375" style="221" customWidth="1"/>
    <col min="8096" max="8096" width="4" style="221" customWidth="1"/>
    <col min="8097" max="8099" width="6.21875" style="221" customWidth="1"/>
    <col min="8100" max="8100" width="7" style="221" customWidth="1"/>
    <col min="8101" max="8101" width="6.21875" style="221" customWidth="1"/>
    <col min="8102" max="8102" width="7" style="221" customWidth="1"/>
    <col min="8103" max="8103" width="3.5546875" style="221" customWidth="1"/>
    <col min="8104" max="8104" width="6.21875" style="221" customWidth="1"/>
    <col min="8105" max="8105" width="13.77734375" style="221" customWidth="1"/>
    <col min="8106" max="8106" width="3.21875" style="221" customWidth="1"/>
    <col min="8107" max="8107" width="2.6640625" style="221" customWidth="1"/>
    <col min="8108" max="8108" width="2.77734375" style="221" customWidth="1"/>
    <col min="8109" max="8109" width="4.77734375" style="221" customWidth="1"/>
    <col min="8110" max="8110" width="4.6640625" style="221" customWidth="1"/>
    <col min="8111" max="8111" width="6" style="221" customWidth="1"/>
    <col min="8112" max="8112" width="9.5546875" style="221" customWidth="1"/>
    <col min="8113" max="8115" width="6.77734375" style="221" customWidth="1"/>
    <col min="8116" max="8116" width="4" style="221" customWidth="1"/>
    <col min="8117" max="8117" width="2.21875" style="221" customWidth="1"/>
    <col min="8118" max="8118" width="4" style="221" customWidth="1"/>
    <col min="8119" max="8119" width="3.6640625" style="221" customWidth="1"/>
    <col min="8120" max="8122" width="3.5546875" style="221" customWidth="1"/>
    <col min="8123" max="8123" width="6.109375" style="221" customWidth="1"/>
    <col min="8124" max="8124" width="14.33203125" style="221" customWidth="1"/>
    <col min="8125" max="8125" width="13.88671875" style="221" customWidth="1"/>
    <col min="8126" max="8126" width="3.21875" style="221" customWidth="1"/>
    <col min="8127" max="8127" width="2.6640625" style="221" customWidth="1"/>
    <col min="8128" max="8128" width="2.77734375" style="221" customWidth="1"/>
    <col min="8129" max="8129" width="4.77734375" style="221" customWidth="1"/>
    <col min="8130" max="8130" width="4.6640625" style="221" customWidth="1"/>
    <col min="8131" max="8131" width="6" style="221" customWidth="1"/>
    <col min="8132" max="8135" width="6.77734375" style="221" customWidth="1"/>
    <col min="8136" max="8136" width="4" style="221" customWidth="1"/>
    <col min="8137" max="8137" width="6.21875" style="221" customWidth="1"/>
    <col min="8138" max="8138" width="4" style="221" customWidth="1"/>
    <col min="8139" max="8139" width="3.6640625" style="221" customWidth="1"/>
    <col min="8140" max="8143" width="3.5546875" style="221" customWidth="1"/>
    <col min="8144" max="8144" width="6.21875" style="221" customWidth="1"/>
    <col min="8145" max="8145" width="13.88671875" style="221" customWidth="1"/>
    <col min="8146" max="8146" width="3.21875" style="221" customWidth="1"/>
    <col min="8147" max="8147" width="2.6640625" style="221" customWidth="1"/>
    <col min="8148" max="8148" width="2.77734375" style="221" customWidth="1"/>
    <col min="8149" max="8149" width="4.77734375" style="221" customWidth="1"/>
    <col min="8150" max="8150" width="4.6640625" style="221" customWidth="1"/>
    <col min="8151" max="8151" width="6" style="221" customWidth="1"/>
    <col min="8152" max="8155" width="6.77734375" style="221" customWidth="1"/>
    <col min="8156" max="8156" width="4" style="221" customWidth="1"/>
    <col min="8157" max="8157" width="2.21875" style="221" customWidth="1"/>
    <col min="8158" max="8158" width="4" style="221" customWidth="1"/>
    <col min="8159" max="8159" width="3.6640625" style="221" customWidth="1"/>
    <col min="8160" max="8164" width="3.5546875" style="221" customWidth="1"/>
    <col min="8165" max="8166" width="11.5546875" style="221" customWidth="1"/>
    <col min="8167" max="8167" width="9.21875" style="221" customWidth="1"/>
    <col min="8168" max="8168" width="9.109375" style="221" customWidth="1"/>
    <col min="8169" max="8170" width="9.21875" style="221" customWidth="1"/>
    <col min="8171" max="8171" width="9.109375" style="221" customWidth="1"/>
    <col min="8172" max="8172" width="2.88671875" style="221" customWidth="1"/>
    <col min="8173" max="8173" width="2.44140625" style="221" customWidth="1"/>
    <col min="8174" max="8175" width="9.109375" style="221" customWidth="1"/>
    <col min="8176" max="8176" width="9.109375" style="221"/>
    <col min="8177" max="8177" width="2.88671875" style="222" bestFit="1" customWidth="1"/>
    <col min="8178" max="8178" width="2.44140625" style="222" bestFit="1" customWidth="1"/>
    <col min="8179" max="8179" width="2.21875" style="222" bestFit="1" customWidth="1"/>
    <col min="8180" max="8181" width="3.77734375" style="222" bestFit="1" customWidth="1"/>
    <col min="8182" max="8182" width="5.88671875" style="222" bestFit="1" customWidth="1"/>
    <col min="8183" max="8183" width="3.88671875" style="222" bestFit="1" customWidth="1"/>
    <col min="8184" max="8192" width="9.109375" style="221"/>
    <col min="8193" max="8193" width="5.33203125" style="221" customWidth="1"/>
    <col min="8194" max="8194" width="9.44140625" style="221" customWidth="1"/>
    <col min="8195" max="8195" width="3.44140625" style="221" customWidth="1"/>
    <col min="8196" max="8196" width="2.77734375" style="221" customWidth="1"/>
    <col min="8197" max="8197" width="2.5546875" style="221" customWidth="1"/>
    <col min="8198" max="8199" width="4.77734375" style="221" customWidth="1"/>
    <col min="8200" max="8200" width="6" style="221" customWidth="1"/>
    <col min="8201" max="8201" width="7" style="221" customWidth="1"/>
    <col min="8202" max="8202" width="11.44140625" style="221" customWidth="1"/>
    <col min="8203" max="8203" width="14.109375" style="221" customWidth="1"/>
    <col min="8204" max="8204" width="2.6640625" style="221" customWidth="1"/>
    <col min="8205" max="8205" width="7.88671875" style="221" customWidth="1"/>
    <col min="8206" max="8207" width="8.77734375" style="221" customWidth="1"/>
    <col min="8208" max="8209" width="10.77734375" style="221" customWidth="1"/>
    <col min="8210" max="8210" width="9.88671875" style="221" customWidth="1"/>
    <col min="8211" max="8211" width="7.109375" style="221" customWidth="1"/>
    <col min="8212" max="8212" width="5.88671875" style="221" customWidth="1"/>
    <col min="8213" max="8213" width="13.77734375" style="221" customWidth="1"/>
    <col min="8214" max="8214" width="3.21875" style="221" customWidth="1"/>
    <col min="8215" max="8215" width="2.6640625" style="221" customWidth="1"/>
    <col min="8216" max="8216" width="2.77734375" style="221" customWidth="1"/>
    <col min="8217" max="8217" width="9.5546875" style="221" customWidth="1"/>
    <col min="8218" max="8218" width="4.6640625" style="221" customWidth="1"/>
    <col min="8219" max="8219" width="6" style="221" customWidth="1"/>
    <col min="8220" max="8222" width="6.21875" style="221" customWidth="1"/>
    <col min="8223" max="8223" width="6.77734375" style="221" customWidth="1"/>
    <col min="8224" max="8224" width="4" style="221" customWidth="1"/>
    <col min="8225" max="8227" width="6.21875" style="221" customWidth="1"/>
    <col min="8228" max="8228" width="7" style="221" customWidth="1"/>
    <col min="8229" max="8229" width="6.21875" style="221" customWidth="1"/>
    <col min="8230" max="8230" width="7" style="221" customWidth="1"/>
    <col min="8231" max="8231" width="3.5546875" style="221" customWidth="1"/>
    <col min="8232" max="8232" width="6.21875" style="221" customWidth="1"/>
    <col min="8233" max="8233" width="13.77734375" style="221" customWidth="1"/>
    <col min="8234" max="8234" width="3.21875" style="221" customWidth="1"/>
    <col min="8235" max="8235" width="2.6640625" style="221" customWidth="1"/>
    <col min="8236" max="8236" width="2.77734375" style="221" customWidth="1"/>
    <col min="8237" max="8237" width="4.77734375" style="221" customWidth="1"/>
    <col min="8238" max="8238" width="4.6640625" style="221" customWidth="1"/>
    <col min="8239" max="8239" width="6" style="221" customWidth="1"/>
    <col min="8240" max="8240" width="9.5546875" style="221" customWidth="1"/>
    <col min="8241" max="8243" width="6.77734375" style="221" customWidth="1"/>
    <col min="8244" max="8244" width="4" style="221" customWidth="1"/>
    <col min="8245" max="8245" width="2.21875" style="221" customWidth="1"/>
    <col min="8246" max="8246" width="4" style="221" customWidth="1"/>
    <col min="8247" max="8247" width="3.6640625" style="221" customWidth="1"/>
    <col min="8248" max="8250" width="3.5546875" style="221" customWidth="1"/>
    <col min="8251" max="8251" width="6.109375" style="221" customWidth="1"/>
    <col min="8252" max="8252" width="14.33203125" style="221" customWidth="1"/>
    <col min="8253" max="8253" width="13.88671875" style="221" customWidth="1"/>
    <col min="8254" max="8254" width="3.21875" style="221" customWidth="1"/>
    <col min="8255" max="8255" width="2.6640625" style="221" customWidth="1"/>
    <col min="8256" max="8256" width="2.77734375" style="221" customWidth="1"/>
    <col min="8257" max="8257" width="4.77734375" style="221" customWidth="1"/>
    <col min="8258" max="8258" width="4.6640625" style="221" customWidth="1"/>
    <col min="8259" max="8259" width="6" style="221" customWidth="1"/>
    <col min="8260" max="8263" width="6.77734375" style="221" customWidth="1"/>
    <col min="8264" max="8264" width="4" style="221" customWidth="1"/>
    <col min="8265" max="8265" width="6.21875" style="221" customWidth="1"/>
    <col min="8266" max="8266" width="4" style="221" customWidth="1"/>
    <col min="8267" max="8267" width="3.6640625" style="221" customWidth="1"/>
    <col min="8268" max="8271" width="3.5546875" style="221" customWidth="1"/>
    <col min="8272" max="8272" width="6.21875" style="221" customWidth="1"/>
    <col min="8273" max="8273" width="13.88671875" style="221" customWidth="1"/>
    <col min="8274" max="8274" width="3.21875" style="221" customWidth="1"/>
    <col min="8275" max="8275" width="2.6640625" style="221" customWidth="1"/>
    <col min="8276" max="8276" width="2.77734375" style="221" customWidth="1"/>
    <col min="8277" max="8277" width="4.77734375" style="221" customWidth="1"/>
    <col min="8278" max="8278" width="4.6640625" style="221" customWidth="1"/>
    <col min="8279" max="8279" width="6" style="221" customWidth="1"/>
    <col min="8280" max="8283" width="6.77734375" style="221" customWidth="1"/>
    <col min="8284" max="8284" width="4" style="221" customWidth="1"/>
    <col min="8285" max="8285" width="2.21875" style="221" customWidth="1"/>
    <col min="8286" max="8286" width="4" style="221" customWidth="1"/>
    <col min="8287" max="8287" width="3.6640625" style="221" customWidth="1"/>
    <col min="8288" max="8292" width="3.5546875" style="221" customWidth="1"/>
    <col min="8293" max="8294" width="11.5546875" style="221" customWidth="1"/>
    <col min="8295" max="8295" width="9.21875" style="221" customWidth="1"/>
    <col min="8296" max="8296" width="9.109375" style="221" customWidth="1"/>
    <col min="8297" max="8298" width="9.21875" style="221" customWidth="1"/>
    <col min="8299" max="8299" width="9.109375" style="221" customWidth="1"/>
    <col min="8300" max="8300" width="2.88671875" style="221" customWidth="1"/>
    <col min="8301" max="8301" width="2.44140625" style="221" customWidth="1"/>
    <col min="8302" max="8303" width="9.109375" style="221" customWidth="1"/>
    <col min="8304" max="8304" width="9.109375" style="221"/>
    <col min="8305" max="8305" width="2.88671875" style="222" bestFit="1" customWidth="1"/>
    <col min="8306" max="8306" width="2.44140625" style="222" bestFit="1" customWidth="1"/>
    <col min="8307" max="8307" width="2.21875" style="222" bestFit="1" customWidth="1"/>
    <col min="8308" max="8309" width="3.77734375" style="222" bestFit="1" customWidth="1"/>
    <col min="8310" max="8310" width="5.88671875" style="222" bestFit="1" customWidth="1"/>
    <col min="8311" max="8311" width="3.88671875" style="222" bestFit="1" customWidth="1"/>
    <col min="8312" max="8320" width="9.109375" style="221"/>
    <col min="8321" max="8321" width="5.33203125" style="221" customWidth="1"/>
    <col min="8322" max="8322" width="9.44140625" style="221" customWidth="1"/>
    <col min="8323" max="8323" width="3.44140625" style="221" customWidth="1"/>
    <col min="8324" max="8324" width="2.77734375" style="221" customWidth="1"/>
    <col min="8325" max="8325" width="2.5546875" style="221" customWidth="1"/>
    <col min="8326" max="8327" width="4.77734375" style="221" customWidth="1"/>
    <col min="8328" max="8328" width="6" style="221" customWidth="1"/>
    <col min="8329" max="8329" width="7" style="221" customWidth="1"/>
    <col min="8330" max="8330" width="11.44140625" style="221" customWidth="1"/>
    <col min="8331" max="8331" width="14.109375" style="221" customWidth="1"/>
    <col min="8332" max="8332" width="2.6640625" style="221" customWidth="1"/>
    <col min="8333" max="8333" width="7.88671875" style="221" customWidth="1"/>
    <col min="8334" max="8335" width="8.77734375" style="221" customWidth="1"/>
    <col min="8336" max="8337" width="10.77734375" style="221" customWidth="1"/>
    <col min="8338" max="8338" width="9.88671875" style="221" customWidth="1"/>
    <col min="8339" max="8339" width="7.109375" style="221" customWidth="1"/>
    <col min="8340" max="8340" width="5.88671875" style="221" customWidth="1"/>
    <col min="8341" max="8341" width="13.77734375" style="221" customWidth="1"/>
    <col min="8342" max="8342" width="3.21875" style="221" customWidth="1"/>
    <col min="8343" max="8343" width="2.6640625" style="221" customWidth="1"/>
    <col min="8344" max="8344" width="2.77734375" style="221" customWidth="1"/>
    <col min="8345" max="8345" width="9.5546875" style="221" customWidth="1"/>
    <col min="8346" max="8346" width="4.6640625" style="221" customWidth="1"/>
    <col min="8347" max="8347" width="6" style="221" customWidth="1"/>
    <col min="8348" max="8350" width="6.21875" style="221" customWidth="1"/>
    <col min="8351" max="8351" width="6.77734375" style="221" customWidth="1"/>
    <col min="8352" max="8352" width="4" style="221" customWidth="1"/>
    <col min="8353" max="8355" width="6.21875" style="221" customWidth="1"/>
    <col min="8356" max="8356" width="7" style="221" customWidth="1"/>
    <col min="8357" max="8357" width="6.21875" style="221" customWidth="1"/>
    <col min="8358" max="8358" width="7" style="221" customWidth="1"/>
    <col min="8359" max="8359" width="3.5546875" style="221" customWidth="1"/>
    <col min="8360" max="8360" width="6.21875" style="221" customWidth="1"/>
    <col min="8361" max="8361" width="13.77734375" style="221" customWidth="1"/>
    <col min="8362" max="8362" width="3.21875" style="221" customWidth="1"/>
    <col min="8363" max="8363" width="2.6640625" style="221" customWidth="1"/>
    <col min="8364" max="8364" width="2.77734375" style="221" customWidth="1"/>
    <col min="8365" max="8365" width="4.77734375" style="221" customWidth="1"/>
    <col min="8366" max="8366" width="4.6640625" style="221" customWidth="1"/>
    <col min="8367" max="8367" width="6" style="221" customWidth="1"/>
    <col min="8368" max="8368" width="9.5546875" style="221" customWidth="1"/>
    <col min="8369" max="8371" width="6.77734375" style="221" customWidth="1"/>
    <col min="8372" max="8372" width="4" style="221" customWidth="1"/>
    <col min="8373" max="8373" width="2.21875" style="221" customWidth="1"/>
    <col min="8374" max="8374" width="4" style="221" customWidth="1"/>
    <col min="8375" max="8375" width="3.6640625" style="221" customWidth="1"/>
    <col min="8376" max="8378" width="3.5546875" style="221" customWidth="1"/>
    <col min="8379" max="8379" width="6.109375" style="221" customWidth="1"/>
    <col min="8380" max="8380" width="14.33203125" style="221" customWidth="1"/>
    <col min="8381" max="8381" width="13.88671875" style="221" customWidth="1"/>
    <col min="8382" max="8382" width="3.21875" style="221" customWidth="1"/>
    <col min="8383" max="8383" width="2.6640625" style="221" customWidth="1"/>
    <col min="8384" max="8384" width="2.77734375" style="221" customWidth="1"/>
    <col min="8385" max="8385" width="4.77734375" style="221" customWidth="1"/>
    <col min="8386" max="8386" width="4.6640625" style="221" customWidth="1"/>
    <col min="8387" max="8387" width="6" style="221" customWidth="1"/>
    <col min="8388" max="8391" width="6.77734375" style="221" customWidth="1"/>
    <col min="8392" max="8392" width="4" style="221" customWidth="1"/>
    <col min="8393" max="8393" width="6.21875" style="221" customWidth="1"/>
    <col min="8394" max="8394" width="4" style="221" customWidth="1"/>
    <col min="8395" max="8395" width="3.6640625" style="221" customWidth="1"/>
    <col min="8396" max="8399" width="3.5546875" style="221" customWidth="1"/>
    <col min="8400" max="8400" width="6.21875" style="221" customWidth="1"/>
    <col min="8401" max="8401" width="13.88671875" style="221" customWidth="1"/>
    <col min="8402" max="8402" width="3.21875" style="221" customWidth="1"/>
    <col min="8403" max="8403" width="2.6640625" style="221" customWidth="1"/>
    <col min="8404" max="8404" width="2.77734375" style="221" customWidth="1"/>
    <col min="8405" max="8405" width="4.77734375" style="221" customWidth="1"/>
    <col min="8406" max="8406" width="4.6640625" style="221" customWidth="1"/>
    <col min="8407" max="8407" width="6" style="221" customWidth="1"/>
    <col min="8408" max="8411" width="6.77734375" style="221" customWidth="1"/>
    <col min="8412" max="8412" width="4" style="221" customWidth="1"/>
    <col min="8413" max="8413" width="2.21875" style="221" customWidth="1"/>
    <col min="8414" max="8414" width="4" style="221" customWidth="1"/>
    <col min="8415" max="8415" width="3.6640625" style="221" customWidth="1"/>
    <col min="8416" max="8420" width="3.5546875" style="221" customWidth="1"/>
    <col min="8421" max="8422" width="11.5546875" style="221" customWidth="1"/>
    <col min="8423" max="8423" width="9.21875" style="221" customWidth="1"/>
    <col min="8424" max="8424" width="9.109375" style="221" customWidth="1"/>
    <col min="8425" max="8426" width="9.21875" style="221" customWidth="1"/>
    <col min="8427" max="8427" width="9.109375" style="221" customWidth="1"/>
    <col min="8428" max="8428" width="2.88671875" style="221" customWidth="1"/>
    <col min="8429" max="8429" width="2.44140625" style="221" customWidth="1"/>
    <col min="8430" max="8431" width="9.109375" style="221" customWidth="1"/>
    <col min="8432" max="8432" width="9.109375" style="221"/>
    <col min="8433" max="8433" width="2.88671875" style="222" bestFit="1" customWidth="1"/>
    <col min="8434" max="8434" width="2.44140625" style="222" bestFit="1" customWidth="1"/>
    <col min="8435" max="8435" width="2.21875" style="222" bestFit="1" customWidth="1"/>
    <col min="8436" max="8437" width="3.77734375" style="222" bestFit="1" customWidth="1"/>
    <col min="8438" max="8438" width="5.88671875" style="222" bestFit="1" customWidth="1"/>
    <col min="8439" max="8439" width="3.88671875" style="222" bestFit="1" customWidth="1"/>
    <col min="8440" max="8448" width="9.109375" style="221"/>
    <col min="8449" max="8449" width="5.33203125" style="221" customWidth="1"/>
    <col min="8450" max="8450" width="9.44140625" style="221" customWidth="1"/>
    <col min="8451" max="8451" width="3.44140625" style="221" customWidth="1"/>
    <col min="8452" max="8452" width="2.77734375" style="221" customWidth="1"/>
    <col min="8453" max="8453" width="2.5546875" style="221" customWidth="1"/>
    <col min="8454" max="8455" width="4.77734375" style="221" customWidth="1"/>
    <col min="8456" max="8456" width="6" style="221" customWidth="1"/>
    <col min="8457" max="8457" width="7" style="221" customWidth="1"/>
    <col min="8458" max="8458" width="11.44140625" style="221" customWidth="1"/>
    <col min="8459" max="8459" width="14.109375" style="221" customWidth="1"/>
    <col min="8460" max="8460" width="2.6640625" style="221" customWidth="1"/>
    <col min="8461" max="8461" width="7.88671875" style="221" customWidth="1"/>
    <col min="8462" max="8463" width="8.77734375" style="221" customWidth="1"/>
    <col min="8464" max="8465" width="10.77734375" style="221" customWidth="1"/>
    <col min="8466" max="8466" width="9.88671875" style="221" customWidth="1"/>
    <col min="8467" max="8467" width="7.109375" style="221" customWidth="1"/>
    <col min="8468" max="8468" width="5.88671875" style="221" customWidth="1"/>
    <col min="8469" max="8469" width="13.77734375" style="221" customWidth="1"/>
    <col min="8470" max="8470" width="3.21875" style="221" customWidth="1"/>
    <col min="8471" max="8471" width="2.6640625" style="221" customWidth="1"/>
    <col min="8472" max="8472" width="2.77734375" style="221" customWidth="1"/>
    <col min="8473" max="8473" width="9.5546875" style="221" customWidth="1"/>
    <col min="8474" max="8474" width="4.6640625" style="221" customWidth="1"/>
    <col min="8475" max="8475" width="6" style="221" customWidth="1"/>
    <col min="8476" max="8478" width="6.21875" style="221" customWidth="1"/>
    <col min="8479" max="8479" width="6.77734375" style="221" customWidth="1"/>
    <col min="8480" max="8480" width="4" style="221" customWidth="1"/>
    <col min="8481" max="8483" width="6.21875" style="221" customWidth="1"/>
    <col min="8484" max="8484" width="7" style="221" customWidth="1"/>
    <col min="8485" max="8485" width="6.21875" style="221" customWidth="1"/>
    <col min="8486" max="8486" width="7" style="221" customWidth="1"/>
    <col min="8487" max="8487" width="3.5546875" style="221" customWidth="1"/>
    <col min="8488" max="8488" width="6.21875" style="221" customWidth="1"/>
    <col min="8489" max="8489" width="13.77734375" style="221" customWidth="1"/>
    <col min="8490" max="8490" width="3.21875" style="221" customWidth="1"/>
    <col min="8491" max="8491" width="2.6640625" style="221" customWidth="1"/>
    <col min="8492" max="8492" width="2.77734375" style="221" customWidth="1"/>
    <col min="8493" max="8493" width="4.77734375" style="221" customWidth="1"/>
    <col min="8494" max="8494" width="4.6640625" style="221" customWidth="1"/>
    <col min="8495" max="8495" width="6" style="221" customWidth="1"/>
    <col min="8496" max="8496" width="9.5546875" style="221" customWidth="1"/>
    <col min="8497" max="8499" width="6.77734375" style="221" customWidth="1"/>
    <col min="8500" max="8500" width="4" style="221" customWidth="1"/>
    <col min="8501" max="8501" width="2.21875" style="221" customWidth="1"/>
    <col min="8502" max="8502" width="4" style="221" customWidth="1"/>
    <col min="8503" max="8503" width="3.6640625" style="221" customWidth="1"/>
    <col min="8504" max="8506" width="3.5546875" style="221" customWidth="1"/>
    <col min="8507" max="8507" width="6.109375" style="221" customWidth="1"/>
    <col min="8508" max="8508" width="14.33203125" style="221" customWidth="1"/>
    <col min="8509" max="8509" width="13.88671875" style="221" customWidth="1"/>
    <col min="8510" max="8510" width="3.21875" style="221" customWidth="1"/>
    <col min="8511" max="8511" width="2.6640625" style="221" customWidth="1"/>
    <col min="8512" max="8512" width="2.77734375" style="221" customWidth="1"/>
    <col min="8513" max="8513" width="4.77734375" style="221" customWidth="1"/>
    <col min="8514" max="8514" width="4.6640625" style="221" customWidth="1"/>
    <col min="8515" max="8515" width="6" style="221" customWidth="1"/>
    <col min="8516" max="8519" width="6.77734375" style="221" customWidth="1"/>
    <col min="8520" max="8520" width="4" style="221" customWidth="1"/>
    <col min="8521" max="8521" width="6.21875" style="221" customWidth="1"/>
    <col min="8522" max="8522" width="4" style="221" customWidth="1"/>
    <col min="8523" max="8523" width="3.6640625" style="221" customWidth="1"/>
    <col min="8524" max="8527" width="3.5546875" style="221" customWidth="1"/>
    <col min="8528" max="8528" width="6.21875" style="221" customWidth="1"/>
    <col min="8529" max="8529" width="13.88671875" style="221" customWidth="1"/>
    <col min="8530" max="8530" width="3.21875" style="221" customWidth="1"/>
    <col min="8531" max="8531" width="2.6640625" style="221" customWidth="1"/>
    <col min="8532" max="8532" width="2.77734375" style="221" customWidth="1"/>
    <col min="8533" max="8533" width="4.77734375" style="221" customWidth="1"/>
    <col min="8534" max="8534" width="4.6640625" style="221" customWidth="1"/>
    <col min="8535" max="8535" width="6" style="221" customWidth="1"/>
    <col min="8536" max="8539" width="6.77734375" style="221" customWidth="1"/>
    <col min="8540" max="8540" width="4" style="221" customWidth="1"/>
    <col min="8541" max="8541" width="2.21875" style="221" customWidth="1"/>
    <col min="8542" max="8542" width="4" style="221" customWidth="1"/>
    <col min="8543" max="8543" width="3.6640625" style="221" customWidth="1"/>
    <col min="8544" max="8548" width="3.5546875" style="221" customWidth="1"/>
    <col min="8549" max="8550" width="11.5546875" style="221" customWidth="1"/>
    <col min="8551" max="8551" width="9.21875" style="221" customWidth="1"/>
    <col min="8552" max="8552" width="9.109375" style="221" customWidth="1"/>
    <col min="8553" max="8554" width="9.21875" style="221" customWidth="1"/>
    <col min="8555" max="8555" width="9.109375" style="221" customWidth="1"/>
    <col min="8556" max="8556" width="2.88671875" style="221" customWidth="1"/>
    <col min="8557" max="8557" width="2.44140625" style="221" customWidth="1"/>
    <col min="8558" max="8559" width="9.109375" style="221" customWidth="1"/>
    <col min="8560" max="8560" width="9.109375" style="221"/>
    <col min="8561" max="8561" width="2.88671875" style="222" bestFit="1" customWidth="1"/>
    <col min="8562" max="8562" width="2.44140625" style="222" bestFit="1" customWidth="1"/>
    <col min="8563" max="8563" width="2.21875" style="222" bestFit="1" customWidth="1"/>
    <col min="8564" max="8565" width="3.77734375" style="222" bestFit="1" customWidth="1"/>
    <col min="8566" max="8566" width="5.88671875" style="222" bestFit="1" customWidth="1"/>
    <col min="8567" max="8567" width="3.88671875" style="222" bestFit="1" customWidth="1"/>
    <col min="8568" max="8576" width="9.109375" style="221"/>
    <col min="8577" max="8577" width="5.33203125" style="221" customWidth="1"/>
    <col min="8578" max="8578" width="9.44140625" style="221" customWidth="1"/>
    <col min="8579" max="8579" width="3.44140625" style="221" customWidth="1"/>
    <col min="8580" max="8580" width="2.77734375" style="221" customWidth="1"/>
    <col min="8581" max="8581" width="2.5546875" style="221" customWidth="1"/>
    <col min="8582" max="8583" width="4.77734375" style="221" customWidth="1"/>
    <col min="8584" max="8584" width="6" style="221" customWidth="1"/>
    <col min="8585" max="8585" width="7" style="221" customWidth="1"/>
    <col min="8586" max="8586" width="11.44140625" style="221" customWidth="1"/>
    <col min="8587" max="8587" width="14.109375" style="221" customWidth="1"/>
    <col min="8588" max="8588" width="2.6640625" style="221" customWidth="1"/>
    <col min="8589" max="8589" width="7.88671875" style="221" customWidth="1"/>
    <col min="8590" max="8591" width="8.77734375" style="221" customWidth="1"/>
    <col min="8592" max="8593" width="10.77734375" style="221" customWidth="1"/>
    <col min="8594" max="8594" width="9.88671875" style="221" customWidth="1"/>
    <col min="8595" max="8595" width="7.109375" style="221" customWidth="1"/>
    <col min="8596" max="8596" width="5.88671875" style="221" customWidth="1"/>
    <col min="8597" max="8597" width="13.77734375" style="221" customWidth="1"/>
    <col min="8598" max="8598" width="3.21875" style="221" customWidth="1"/>
    <col min="8599" max="8599" width="2.6640625" style="221" customWidth="1"/>
    <col min="8600" max="8600" width="2.77734375" style="221" customWidth="1"/>
    <col min="8601" max="8601" width="9.5546875" style="221" customWidth="1"/>
    <col min="8602" max="8602" width="4.6640625" style="221" customWidth="1"/>
    <col min="8603" max="8603" width="6" style="221" customWidth="1"/>
    <col min="8604" max="8606" width="6.21875" style="221" customWidth="1"/>
    <col min="8607" max="8607" width="6.77734375" style="221" customWidth="1"/>
    <col min="8608" max="8608" width="4" style="221" customWidth="1"/>
    <col min="8609" max="8611" width="6.21875" style="221" customWidth="1"/>
    <col min="8612" max="8612" width="7" style="221" customWidth="1"/>
    <col min="8613" max="8613" width="6.21875" style="221" customWidth="1"/>
    <col min="8614" max="8614" width="7" style="221" customWidth="1"/>
    <col min="8615" max="8615" width="3.5546875" style="221" customWidth="1"/>
    <col min="8616" max="8616" width="6.21875" style="221" customWidth="1"/>
    <col min="8617" max="8617" width="13.77734375" style="221" customWidth="1"/>
    <col min="8618" max="8618" width="3.21875" style="221" customWidth="1"/>
    <col min="8619" max="8619" width="2.6640625" style="221" customWidth="1"/>
    <col min="8620" max="8620" width="2.77734375" style="221" customWidth="1"/>
    <col min="8621" max="8621" width="4.77734375" style="221" customWidth="1"/>
    <col min="8622" max="8622" width="4.6640625" style="221" customWidth="1"/>
    <col min="8623" max="8623" width="6" style="221" customWidth="1"/>
    <col min="8624" max="8624" width="9.5546875" style="221" customWidth="1"/>
    <col min="8625" max="8627" width="6.77734375" style="221" customWidth="1"/>
    <col min="8628" max="8628" width="4" style="221" customWidth="1"/>
    <col min="8629" max="8629" width="2.21875" style="221" customWidth="1"/>
    <col min="8630" max="8630" width="4" style="221" customWidth="1"/>
    <col min="8631" max="8631" width="3.6640625" style="221" customWidth="1"/>
    <col min="8632" max="8634" width="3.5546875" style="221" customWidth="1"/>
    <col min="8635" max="8635" width="6.109375" style="221" customWidth="1"/>
    <col min="8636" max="8636" width="14.33203125" style="221" customWidth="1"/>
    <col min="8637" max="8637" width="13.88671875" style="221" customWidth="1"/>
    <col min="8638" max="8638" width="3.21875" style="221" customWidth="1"/>
    <col min="8639" max="8639" width="2.6640625" style="221" customWidth="1"/>
    <col min="8640" max="8640" width="2.77734375" style="221" customWidth="1"/>
    <col min="8641" max="8641" width="4.77734375" style="221" customWidth="1"/>
    <col min="8642" max="8642" width="4.6640625" style="221" customWidth="1"/>
    <col min="8643" max="8643" width="6" style="221" customWidth="1"/>
    <col min="8644" max="8647" width="6.77734375" style="221" customWidth="1"/>
    <col min="8648" max="8648" width="4" style="221" customWidth="1"/>
    <col min="8649" max="8649" width="6.21875" style="221" customWidth="1"/>
    <col min="8650" max="8650" width="4" style="221" customWidth="1"/>
    <col min="8651" max="8651" width="3.6640625" style="221" customWidth="1"/>
    <col min="8652" max="8655" width="3.5546875" style="221" customWidth="1"/>
    <col min="8656" max="8656" width="6.21875" style="221" customWidth="1"/>
    <col min="8657" max="8657" width="13.88671875" style="221" customWidth="1"/>
    <col min="8658" max="8658" width="3.21875" style="221" customWidth="1"/>
    <col min="8659" max="8659" width="2.6640625" style="221" customWidth="1"/>
    <col min="8660" max="8660" width="2.77734375" style="221" customWidth="1"/>
    <col min="8661" max="8661" width="4.77734375" style="221" customWidth="1"/>
    <col min="8662" max="8662" width="4.6640625" style="221" customWidth="1"/>
    <col min="8663" max="8663" width="6" style="221" customWidth="1"/>
    <col min="8664" max="8667" width="6.77734375" style="221" customWidth="1"/>
    <col min="8668" max="8668" width="4" style="221" customWidth="1"/>
    <col min="8669" max="8669" width="2.21875" style="221" customWidth="1"/>
    <col min="8670" max="8670" width="4" style="221" customWidth="1"/>
    <col min="8671" max="8671" width="3.6640625" style="221" customWidth="1"/>
    <col min="8672" max="8676" width="3.5546875" style="221" customWidth="1"/>
    <col min="8677" max="8678" width="11.5546875" style="221" customWidth="1"/>
    <col min="8679" max="8679" width="9.21875" style="221" customWidth="1"/>
    <col min="8680" max="8680" width="9.109375" style="221" customWidth="1"/>
    <col min="8681" max="8682" width="9.21875" style="221" customWidth="1"/>
    <col min="8683" max="8683" width="9.109375" style="221" customWidth="1"/>
    <col min="8684" max="8684" width="2.88671875" style="221" customWidth="1"/>
    <col min="8685" max="8685" width="2.44140625" style="221" customWidth="1"/>
    <col min="8686" max="8687" width="9.109375" style="221" customWidth="1"/>
    <col min="8688" max="8688" width="9.109375" style="221"/>
    <col min="8689" max="8689" width="2.88671875" style="222" bestFit="1" customWidth="1"/>
    <col min="8690" max="8690" width="2.44140625" style="222" bestFit="1" customWidth="1"/>
    <col min="8691" max="8691" width="2.21875" style="222" bestFit="1" customWidth="1"/>
    <col min="8692" max="8693" width="3.77734375" style="222" bestFit="1" customWidth="1"/>
    <col min="8694" max="8694" width="5.88671875" style="222" bestFit="1" customWidth="1"/>
    <col min="8695" max="8695" width="3.88671875" style="222" bestFit="1" customWidth="1"/>
    <col min="8696" max="8704" width="9.109375" style="221"/>
    <col min="8705" max="8705" width="5.33203125" style="221" customWidth="1"/>
    <col min="8706" max="8706" width="9.44140625" style="221" customWidth="1"/>
    <col min="8707" max="8707" width="3.44140625" style="221" customWidth="1"/>
    <col min="8708" max="8708" width="2.77734375" style="221" customWidth="1"/>
    <col min="8709" max="8709" width="2.5546875" style="221" customWidth="1"/>
    <col min="8710" max="8711" width="4.77734375" style="221" customWidth="1"/>
    <col min="8712" max="8712" width="6" style="221" customWidth="1"/>
    <col min="8713" max="8713" width="7" style="221" customWidth="1"/>
    <col min="8714" max="8714" width="11.44140625" style="221" customWidth="1"/>
    <col min="8715" max="8715" width="14.109375" style="221" customWidth="1"/>
    <col min="8716" max="8716" width="2.6640625" style="221" customWidth="1"/>
    <col min="8717" max="8717" width="7.88671875" style="221" customWidth="1"/>
    <col min="8718" max="8719" width="8.77734375" style="221" customWidth="1"/>
    <col min="8720" max="8721" width="10.77734375" style="221" customWidth="1"/>
    <col min="8722" max="8722" width="9.88671875" style="221" customWidth="1"/>
    <col min="8723" max="8723" width="7.109375" style="221" customWidth="1"/>
    <col min="8724" max="8724" width="5.88671875" style="221" customWidth="1"/>
    <col min="8725" max="8725" width="13.77734375" style="221" customWidth="1"/>
    <col min="8726" max="8726" width="3.21875" style="221" customWidth="1"/>
    <col min="8727" max="8727" width="2.6640625" style="221" customWidth="1"/>
    <col min="8728" max="8728" width="2.77734375" style="221" customWidth="1"/>
    <col min="8729" max="8729" width="9.5546875" style="221" customWidth="1"/>
    <col min="8730" max="8730" width="4.6640625" style="221" customWidth="1"/>
    <col min="8731" max="8731" width="6" style="221" customWidth="1"/>
    <col min="8732" max="8734" width="6.21875" style="221" customWidth="1"/>
    <col min="8735" max="8735" width="6.77734375" style="221" customWidth="1"/>
    <col min="8736" max="8736" width="4" style="221" customWidth="1"/>
    <col min="8737" max="8739" width="6.21875" style="221" customWidth="1"/>
    <col min="8740" max="8740" width="7" style="221" customWidth="1"/>
    <col min="8741" max="8741" width="6.21875" style="221" customWidth="1"/>
    <col min="8742" max="8742" width="7" style="221" customWidth="1"/>
    <col min="8743" max="8743" width="3.5546875" style="221" customWidth="1"/>
    <col min="8744" max="8744" width="6.21875" style="221" customWidth="1"/>
    <col min="8745" max="8745" width="13.77734375" style="221" customWidth="1"/>
    <col min="8746" max="8746" width="3.21875" style="221" customWidth="1"/>
    <col min="8747" max="8747" width="2.6640625" style="221" customWidth="1"/>
    <col min="8748" max="8748" width="2.77734375" style="221" customWidth="1"/>
    <col min="8749" max="8749" width="4.77734375" style="221" customWidth="1"/>
    <col min="8750" max="8750" width="4.6640625" style="221" customWidth="1"/>
    <col min="8751" max="8751" width="6" style="221" customWidth="1"/>
    <col min="8752" max="8752" width="9.5546875" style="221" customWidth="1"/>
    <col min="8753" max="8755" width="6.77734375" style="221" customWidth="1"/>
    <col min="8756" max="8756" width="4" style="221" customWidth="1"/>
    <col min="8757" max="8757" width="2.21875" style="221" customWidth="1"/>
    <col min="8758" max="8758" width="4" style="221" customWidth="1"/>
    <col min="8759" max="8759" width="3.6640625" style="221" customWidth="1"/>
    <col min="8760" max="8762" width="3.5546875" style="221" customWidth="1"/>
    <col min="8763" max="8763" width="6.109375" style="221" customWidth="1"/>
    <col min="8764" max="8764" width="14.33203125" style="221" customWidth="1"/>
    <col min="8765" max="8765" width="13.88671875" style="221" customWidth="1"/>
    <col min="8766" max="8766" width="3.21875" style="221" customWidth="1"/>
    <col min="8767" max="8767" width="2.6640625" style="221" customWidth="1"/>
    <col min="8768" max="8768" width="2.77734375" style="221" customWidth="1"/>
    <col min="8769" max="8769" width="4.77734375" style="221" customWidth="1"/>
    <col min="8770" max="8770" width="4.6640625" style="221" customWidth="1"/>
    <col min="8771" max="8771" width="6" style="221" customWidth="1"/>
    <col min="8772" max="8775" width="6.77734375" style="221" customWidth="1"/>
    <col min="8776" max="8776" width="4" style="221" customWidth="1"/>
    <col min="8777" max="8777" width="6.21875" style="221" customWidth="1"/>
    <col min="8778" max="8778" width="4" style="221" customWidth="1"/>
    <col min="8779" max="8779" width="3.6640625" style="221" customWidth="1"/>
    <col min="8780" max="8783" width="3.5546875" style="221" customWidth="1"/>
    <col min="8784" max="8784" width="6.21875" style="221" customWidth="1"/>
    <col min="8785" max="8785" width="13.88671875" style="221" customWidth="1"/>
    <col min="8786" max="8786" width="3.21875" style="221" customWidth="1"/>
    <col min="8787" max="8787" width="2.6640625" style="221" customWidth="1"/>
    <col min="8788" max="8788" width="2.77734375" style="221" customWidth="1"/>
    <col min="8789" max="8789" width="4.77734375" style="221" customWidth="1"/>
    <col min="8790" max="8790" width="4.6640625" style="221" customWidth="1"/>
    <col min="8791" max="8791" width="6" style="221" customWidth="1"/>
    <col min="8792" max="8795" width="6.77734375" style="221" customWidth="1"/>
    <col min="8796" max="8796" width="4" style="221" customWidth="1"/>
    <col min="8797" max="8797" width="2.21875" style="221" customWidth="1"/>
    <col min="8798" max="8798" width="4" style="221" customWidth="1"/>
    <col min="8799" max="8799" width="3.6640625" style="221" customWidth="1"/>
    <col min="8800" max="8804" width="3.5546875" style="221" customWidth="1"/>
    <col min="8805" max="8806" width="11.5546875" style="221" customWidth="1"/>
    <col min="8807" max="8807" width="9.21875" style="221" customWidth="1"/>
    <col min="8808" max="8808" width="9.109375" style="221" customWidth="1"/>
    <col min="8809" max="8810" width="9.21875" style="221" customWidth="1"/>
    <col min="8811" max="8811" width="9.109375" style="221" customWidth="1"/>
    <col min="8812" max="8812" width="2.88671875" style="221" customWidth="1"/>
    <col min="8813" max="8813" width="2.44140625" style="221" customWidth="1"/>
    <col min="8814" max="8815" width="9.109375" style="221" customWidth="1"/>
    <col min="8816" max="8816" width="9.109375" style="221"/>
    <col min="8817" max="8817" width="2.88671875" style="222" bestFit="1" customWidth="1"/>
    <col min="8818" max="8818" width="2.44140625" style="222" bestFit="1" customWidth="1"/>
    <col min="8819" max="8819" width="2.21875" style="222" bestFit="1" customWidth="1"/>
    <col min="8820" max="8821" width="3.77734375" style="222" bestFit="1" customWidth="1"/>
    <col min="8822" max="8822" width="5.88671875" style="222" bestFit="1" customWidth="1"/>
    <col min="8823" max="8823" width="3.88671875" style="222" bestFit="1" customWidth="1"/>
    <col min="8824" max="8832" width="9.109375" style="221"/>
    <col min="8833" max="8833" width="5.33203125" style="221" customWidth="1"/>
    <col min="8834" max="8834" width="9.44140625" style="221" customWidth="1"/>
    <col min="8835" max="8835" width="3.44140625" style="221" customWidth="1"/>
    <col min="8836" max="8836" width="2.77734375" style="221" customWidth="1"/>
    <col min="8837" max="8837" width="2.5546875" style="221" customWidth="1"/>
    <col min="8838" max="8839" width="4.77734375" style="221" customWidth="1"/>
    <col min="8840" max="8840" width="6" style="221" customWidth="1"/>
    <col min="8841" max="8841" width="7" style="221" customWidth="1"/>
    <col min="8842" max="8842" width="11.44140625" style="221" customWidth="1"/>
    <col min="8843" max="8843" width="14.109375" style="221" customWidth="1"/>
    <col min="8844" max="8844" width="2.6640625" style="221" customWidth="1"/>
    <col min="8845" max="8845" width="7.88671875" style="221" customWidth="1"/>
    <col min="8846" max="8847" width="8.77734375" style="221" customWidth="1"/>
    <col min="8848" max="8849" width="10.77734375" style="221" customWidth="1"/>
    <col min="8850" max="8850" width="9.88671875" style="221" customWidth="1"/>
    <col min="8851" max="8851" width="7.109375" style="221" customWidth="1"/>
    <col min="8852" max="8852" width="5.88671875" style="221" customWidth="1"/>
    <col min="8853" max="8853" width="13.77734375" style="221" customWidth="1"/>
    <col min="8854" max="8854" width="3.21875" style="221" customWidth="1"/>
    <col min="8855" max="8855" width="2.6640625" style="221" customWidth="1"/>
    <col min="8856" max="8856" width="2.77734375" style="221" customWidth="1"/>
    <col min="8857" max="8857" width="9.5546875" style="221" customWidth="1"/>
    <col min="8858" max="8858" width="4.6640625" style="221" customWidth="1"/>
    <col min="8859" max="8859" width="6" style="221" customWidth="1"/>
    <col min="8860" max="8862" width="6.21875" style="221" customWidth="1"/>
    <col min="8863" max="8863" width="6.77734375" style="221" customWidth="1"/>
    <col min="8864" max="8864" width="4" style="221" customWidth="1"/>
    <col min="8865" max="8867" width="6.21875" style="221" customWidth="1"/>
    <col min="8868" max="8868" width="7" style="221" customWidth="1"/>
    <col min="8869" max="8869" width="6.21875" style="221" customWidth="1"/>
    <col min="8870" max="8870" width="7" style="221" customWidth="1"/>
    <col min="8871" max="8871" width="3.5546875" style="221" customWidth="1"/>
    <col min="8872" max="8872" width="6.21875" style="221" customWidth="1"/>
    <col min="8873" max="8873" width="13.77734375" style="221" customWidth="1"/>
    <col min="8874" max="8874" width="3.21875" style="221" customWidth="1"/>
    <col min="8875" max="8875" width="2.6640625" style="221" customWidth="1"/>
    <col min="8876" max="8876" width="2.77734375" style="221" customWidth="1"/>
    <col min="8877" max="8877" width="4.77734375" style="221" customWidth="1"/>
    <col min="8878" max="8878" width="4.6640625" style="221" customWidth="1"/>
    <col min="8879" max="8879" width="6" style="221" customWidth="1"/>
    <col min="8880" max="8880" width="9.5546875" style="221" customWidth="1"/>
    <col min="8881" max="8883" width="6.77734375" style="221" customWidth="1"/>
    <col min="8884" max="8884" width="4" style="221" customWidth="1"/>
    <col min="8885" max="8885" width="2.21875" style="221" customWidth="1"/>
    <col min="8886" max="8886" width="4" style="221" customWidth="1"/>
    <col min="8887" max="8887" width="3.6640625" style="221" customWidth="1"/>
    <col min="8888" max="8890" width="3.5546875" style="221" customWidth="1"/>
    <col min="8891" max="8891" width="6.109375" style="221" customWidth="1"/>
    <col min="8892" max="8892" width="14.33203125" style="221" customWidth="1"/>
    <col min="8893" max="8893" width="13.88671875" style="221" customWidth="1"/>
    <col min="8894" max="8894" width="3.21875" style="221" customWidth="1"/>
    <col min="8895" max="8895" width="2.6640625" style="221" customWidth="1"/>
    <col min="8896" max="8896" width="2.77734375" style="221" customWidth="1"/>
    <col min="8897" max="8897" width="4.77734375" style="221" customWidth="1"/>
    <col min="8898" max="8898" width="4.6640625" style="221" customWidth="1"/>
    <col min="8899" max="8899" width="6" style="221" customWidth="1"/>
    <col min="8900" max="8903" width="6.77734375" style="221" customWidth="1"/>
    <col min="8904" max="8904" width="4" style="221" customWidth="1"/>
    <col min="8905" max="8905" width="6.21875" style="221" customWidth="1"/>
    <col min="8906" max="8906" width="4" style="221" customWidth="1"/>
    <col min="8907" max="8907" width="3.6640625" style="221" customWidth="1"/>
    <col min="8908" max="8911" width="3.5546875" style="221" customWidth="1"/>
    <col min="8912" max="8912" width="6.21875" style="221" customWidth="1"/>
    <col min="8913" max="8913" width="13.88671875" style="221" customWidth="1"/>
    <col min="8914" max="8914" width="3.21875" style="221" customWidth="1"/>
    <col min="8915" max="8915" width="2.6640625" style="221" customWidth="1"/>
    <col min="8916" max="8916" width="2.77734375" style="221" customWidth="1"/>
    <col min="8917" max="8917" width="4.77734375" style="221" customWidth="1"/>
    <col min="8918" max="8918" width="4.6640625" style="221" customWidth="1"/>
    <col min="8919" max="8919" width="6" style="221" customWidth="1"/>
    <col min="8920" max="8923" width="6.77734375" style="221" customWidth="1"/>
    <col min="8924" max="8924" width="4" style="221" customWidth="1"/>
    <col min="8925" max="8925" width="2.21875" style="221" customWidth="1"/>
    <col min="8926" max="8926" width="4" style="221" customWidth="1"/>
    <col min="8927" max="8927" width="3.6640625" style="221" customWidth="1"/>
    <col min="8928" max="8932" width="3.5546875" style="221" customWidth="1"/>
    <col min="8933" max="8934" width="11.5546875" style="221" customWidth="1"/>
    <col min="8935" max="8935" width="9.21875" style="221" customWidth="1"/>
    <col min="8936" max="8936" width="9.109375" style="221" customWidth="1"/>
    <col min="8937" max="8938" width="9.21875" style="221" customWidth="1"/>
    <col min="8939" max="8939" width="9.109375" style="221" customWidth="1"/>
    <col min="8940" max="8940" width="2.88671875" style="221" customWidth="1"/>
    <col min="8941" max="8941" width="2.44140625" style="221" customWidth="1"/>
    <col min="8942" max="8943" width="9.109375" style="221" customWidth="1"/>
    <col min="8944" max="8944" width="9.109375" style="221"/>
    <col min="8945" max="8945" width="2.88671875" style="222" bestFit="1" customWidth="1"/>
    <col min="8946" max="8946" width="2.44140625" style="222" bestFit="1" customWidth="1"/>
    <col min="8947" max="8947" width="2.21875" style="222" bestFit="1" customWidth="1"/>
    <col min="8948" max="8949" width="3.77734375" style="222" bestFit="1" customWidth="1"/>
    <col min="8950" max="8950" width="5.88671875" style="222" bestFit="1" customWidth="1"/>
    <col min="8951" max="8951" width="3.88671875" style="222" bestFit="1" customWidth="1"/>
    <col min="8952" max="8960" width="9.109375" style="221"/>
    <col min="8961" max="8961" width="5.33203125" style="221" customWidth="1"/>
    <col min="8962" max="8962" width="9.44140625" style="221" customWidth="1"/>
    <col min="8963" max="8963" width="3.44140625" style="221" customWidth="1"/>
    <col min="8964" max="8964" width="2.77734375" style="221" customWidth="1"/>
    <col min="8965" max="8965" width="2.5546875" style="221" customWidth="1"/>
    <col min="8966" max="8967" width="4.77734375" style="221" customWidth="1"/>
    <col min="8968" max="8968" width="6" style="221" customWidth="1"/>
    <col min="8969" max="8969" width="7" style="221" customWidth="1"/>
    <col min="8970" max="8970" width="11.44140625" style="221" customWidth="1"/>
    <col min="8971" max="8971" width="14.109375" style="221" customWidth="1"/>
    <col min="8972" max="8972" width="2.6640625" style="221" customWidth="1"/>
    <col min="8973" max="8973" width="7.88671875" style="221" customWidth="1"/>
    <col min="8974" max="8975" width="8.77734375" style="221" customWidth="1"/>
    <col min="8976" max="8977" width="10.77734375" style="221" customWidth="1"/>
    <col min="8978" max="8978" width="9.88671875" style="221" customWidth="1"/>
    <col min="8979" max="8979" width="7.109375" style="221" customWidth="1"/>
    <col min="8980" max="8980" width="5.88671875" style="221" customWidth="1"/>
    <col min="8981" max="8981" width="13.77734375" style="221" customWidth="1"/>
    <col min="8982" max="8982" width="3.21875" style="221" customWidth="1"/>
    <col min="8983" max="8983" width="2.6640625" style="221" customWidth="1"/>
    <col min="8984" max="8984" width="2.77734375" style="221" customWidth="1"/>
    <col min="8985" max="8985" width="9.5546875" style="221" customWidth="1"/>
    <col min="8986" max="8986" width="4.6640625" style="221" customWidth="1"/>
    <col min="8987" max="8987" width="6" style="221" customWidth="1"/>
    <col min="8988" max="8990" width="6.21875" style="221" customWidth="1"/>
    <col min="8991" max="8991" width="6.77734375" style="221" customWidth="1"/>
    <col min="8992" max="8992" width="4" style="221" customWidth="1"/>
    <col min="8993" max="8995" width="6.21875" style="221" customWidth="1"/>
    <col min="8996" max="8996" width="7" style="221" customWidth="1"/>
    <col min="8997" max="8997" width="6.21875" style="221" customWidth="1"/>
    <col min="8998" max="8998" width="7" style="221" customWidth="1"/>
    <col min="8999" max="8999" width="3.5546875" style="221" customWidth="1"/>
    <col min="9000" max="9000" width="6.21875" style="221" customWidth="1"/>
    <col min="9001" max="9001" width="13.77734375" style="221" customWidth="1"/>
    <col min="9002" max="9002" width="3.21875" style="221" customWidth="1"/>
    <col min="9003" max="9003" width="2.6640625" style="221" customWidth="1"/>
    <col min="9004" max="9004" width="2.77734375" style="221" customWidth="1"/>
    <col min="9005" max="9005" width="4.77734375" style="221" customWidth="1"/>
    <col min="9006" max="9006" width="4.6640625" style="221" customWidth="1"/>
    <col min="9007" max="9007" width="6" style="221" customWidth="1"/>
    <col min="9008" max="9008" width="9.5546875" style="221" customWidth="1"/>
    <col min="9009" max="9011" width="6.77734375" style="221" customWidth="1"/>
    <col min="9012" max="9012" width="4" style="221" customWidth="1"/>
    <col min="9013" max="9013" width="2.21875" style="221" customWidth="1"/>
    <col min="9014" max="9014" width="4" style="221" customWidth="1"/>
    <col min="9015" max="9015" width="3.6640625" style="221" customWidth="1"/>
    <col min="9016" max="9018" width="3.5546875" style="221" customWidth="1"/>
    <col min="9019" max="9019" width="6.109375" style="221" customWidth="1"/>
    <col min="9020" max="9020" width="14.33203125" style="221" customWidth="1"/>
    <col min="9021" max="9021" width="13.88671875" style="221" customWidth="1"/>
    <col min="9022" max="9022" width="3.21875" style="221" customWidth="1"/>
    <col min="9023" max="9023" width="2.6640625" style="221" customWidth="1"/>
    <col min="9024" max="9024" width="2.77734375" style="221" customWidth="1"/>
    <col min="9025" max="9025" width="4.77734375" style="221" customWidth="1"/>
    <col min="9026" max="9026" width="4.6640625" style="221" customWidth="1"/>
    <col min="9027" max="9027" width="6" style="221" customWidth="1"/>
    <col min="9028" max="9031" width="6.77734375" style="221" customWidth="1"/>
    <col min="9032" max="9032" width="4" style="221" customWidth="1"/>
    <col min="9033" max="9033" width="6.21875" style="221" customWidth="1"/>
    <col min="9034" max="9034" width="4" style="221" customWidth="1"/>
    <col min="9035" max="9035" width="3.6640625" style="221" customWidth="1"/>
    <col min="9036" max="9039" width="3.5546875" style="221" customWidth="1"/>
    <col min="9040" max="9040" width="6.21875" style="221" customWidth="1"/>
    <col min="9041" max="9041" width="13.88671875" style="221" customWidth="1"/>
    <col min="9042" max="9042" width="3.21875" style="221" customWidth="1"/>
    <col min="9043" max="9043" width="2.6640625" style="221" customWidth="1"/>
    <col min="9044" max="9044" width="2.77734375" style="221" customWidth="1"/>
    <col min="9045" max="9045" width="4.77734375" style="221" customWidth="1"/>
    <col min="9046" max="9046" width="4.6640625" style="221" customWidth="1"/>
    <col min="9047" max="9047" width="6" style="221" customWidth="1"/>
    <col min="9048" max="9051" width="6.77734375" style="221" customWidth="1"/>
    <col min="9052" max="9052" width="4" style="221" customWidth="1"/>
    <col min="9053" max="9053" width="2.21875" style="221" customWidth="1"/>
    <col min="9054" max="9054" width="4" style="221" customWidth="1"/>
    <col min="9055" max="9055" width="3.6640625" style="221" customWidth="1"/>
    <col min="9056" max="9060" width="3.5546875" style="221" customWidth="1"/>
    <col min="9061" max="9062" width="11.5546875" style="221" customWidth="1"/>
    <col min="9063" max="9063" width="9.21875" style="221" customWidth="1"/>
    <col min="9064" max="9064" width="9.109375" style="221" customWidth="1"/>
    <col min="9065" max="9066" width="9.21875" style="221" customWidth="1"/>
    <col min="9067" max="9067" width="9.109375" style="221" customWidth="1"/>
    <col min="9068" max="9068" width="2.88671875" style="221" customWidth="1"/>
    <col min="9069" max="9069" width="2.44140625" style="221" customWidth="1"/>
    <col min="9070" max="9071" width="9.109375" style="221" customWidth="1"/>
    <col min="9072" max="9072" width="9.109375" style="221"/>
    <col min="9073" max="9073" width="2.88671875" style="222" bestFit="1" customWidth="1"/>
    <col min="9074" max="9074" width="2.44140625" style="222" bestFit="1" customWidth="1"/>
    <col min="9075" max="9075" width="2.21875" style="222" bestFit="1" customWidth="1"/>
    <col min="9076" max="9077" width="3.77734375" style="222" bestFit="1" customWidth="1"/>
    <col min="9078" max="9078" width="5.88671875" style="222" bestFit="1" customWidth="1"/>
    <col min="9079" max="9079" width="3.88671875" style="222" bestFit="1" customWidth="1"/>
    <col min="9080" max="9088" width="9.109375" style="221"/>
    <col min="9089" max="9089" width="5.33203125" style="221" customWidth="1"/>
    <col min="9090" max="9090" width="9.44140625" style="221" customWidth="1"/>
    <col min="9091" max="9091" width="3.44140625" style="221" customWidth="1"/>
    <col min="9092" max="9092" width="2.77734375" style="221" customWidth="1"/>
    <col min="9093" max="9093" width="2.5546875" style="221" customWidth="1"/>
    <col min="9094" max="9095" width="4.77734375" style="221" customWidth="1"/>
    <col min="9096" max="9096" width="6" style="221" customWidth="1"/>
    <col min="9097" max="9097" width="7" style="221" customWidth="1"/>
    <col min="9098" max="9098" width="11.44140625" style="221" customWidth="1"/>
    <col min="9099" max="9099" width="14.109375" style="221" customWidth="1"/>
    <col min="9100" max="9100" width="2.6640625" style="221" customWidth="1"/>
    <col min="9101" max="9101" width="7.88671875" style="221" customWidth="1"/>
    <col min="9102" max="9103" width="8.77734375" style="221" customWidth="1"/>
    <col min="9104" max="9105" width="10.77734375" style="221" customWidth="1"/>
    <col min="9106" max="9106" width="9.88671875" style="221" customWidth="1"/>
    <col min="9107" max="9107" width="7.109375" style="221" customWidth="1"/>
    <col min="9108" max="9108" width="5.88671875" style="221" customWidth="1"/>
    <col min="9109" max="9109" width="13.77734375" style="221" customWidth="1"/>
    <col min="9110" max="9110" width="3.21875" style="221" customWidth="1"/>
    <col min="9111" max="9111" width="2.6640625" style="221" customWidth="1"/>
    <col min="9112" max="9112" width="2.77734375" style="221" customWidth="1"/>
    <col min="9113" max="9113" width="9.5546875" style="221" customWidth="1"/>
    <col min="9114" max="9114" width="4.6640625" style="221" customWidth="1"/>
    <col min="9115" max="9115" width="6" style="221" customWidth="1"/>
    <col min="9116" max="9118" width="6.21875" style="221" customWidth="1"/>
    <col min="9119" max="9119" width="6.77734375" style="221" customWidth="1"/>
    <col min="9120" max="9120" width="4" style="221" customWidth="1"/>
    <col min="9121" max="9123" width="6.21875" style="221" customWidth="1"/>
    <col min="9124" max="9124" width="7" style="221" customWidth="1"/>
    <col min="9125" max="9125" width="6.21875" style="221" customWidth="1"/>
    <col min="9126" max="9126" width="7" style="221" customWidth="1"/>
    <col min="9127" max="9127" width="3.5546875" style="221" customWidth="1"/>
    <col min="9128" max="9128" width="6.21875" style="221" customWidth="1"/>
    <col min="9129" max="9129" width="13.77734375" style="221" customWidth="1"/>
    <col min="9130" max="9130" width="3.21875" style="221" customWidth="1"/>
    <col min="9131" max="9131" width="2.6640625" style="221" customWidth="1"/>
    <col min="9132" max="9132" width="2.77734375" style="221" customWidth="1"/>
    <col min="9133" max="9133" width="4.77734375" style="221" customWidth="1"/>
    <col min="9134" max="9134" width="4.6640625" style="221" customWidth="1"/>
    <col min="9135" max="9135" width="6" style="221" customWidth="1"/>
    <col min="9136" max="9136" width="9.5546875" style="221" customWidth="1"/>
    <col min="9137" max="9139" width="6.77734375" style="221" customWidth="1"/>
    <col min="9140" max="9140" width="4" style="221" customWidth="1"/>
    <col min="9141" max="9141" width="2.21875" style="221" customWidth="1"/>
    <col min="9142" max="9142" width="4" style="221" customWidth="1"/>
    <col min="9143" max="9143" width="3.6640625" style="221" customWidth="1"/>
    <col min="9144" max="9146" width="3.5546875" style="221" customWidth="1"/>
    <col min="9147" max="9147" width="6.109375" style="221" customWidth="1"/>
    <col min="9148" max="9148" width="14.33203125" style="221" customWidth="1"/>
    <col min="9149" max="9149" width="13.88671875" style="221" customWidth="1"/>
    <col min="9150" max="9150" width="3.21875" style="221" customWidth="1"/>
    <col min="9151" max="9151" width="2.6640625" style="221" customWidth="1"/>
    <col min="9152" max="9152" width="2.77734375" style="221" customWidth="1"/>
    <col min="9153" max="9153" width="4.77734375" style="221" customWidth="1"/>
    <col min="9154" max="9154" width="4.6640625" style="221" customWidth="1"/>
    <col min="9155" max="9155" width="6" style="221" customWidth="1"/>
    <col min="9156" max="9159" width="6.77734375" style="221" customWidth="1"/>
    <col min="9160" max="9160" width="4" style="221" customWidth="1"/>
    <col min="9161" max="9161" width="6.21875" style="221" customWidth="1"/>
    <col min="9162" max="9162" width="4" style="221" customWidth="1"/>
    <col min="9163" max="9163" width="3.6640625" style="221" customWidth="1"/>
    <col min="9164" max="9167" width="3.5546875" style="221" customWidth="1"/>
    <col min="9168" max="9168" width="6.21875" style="221" customWidth="1"/>
    <col min="9169" max="9169" width="13.88671875" style="221" customWidth="1"/>
    <col min="9170" max="9170" width="3.21875" style="221" customWidth="1"/>
    <col min="9171" max="9171" width="2.6640625" style="221" customWidth="1"/>
    <col min="9172" max="9172" width="2.77734375" style="221" customWidth="1"/>
    <col min="9173" max="9173" width="4.77734375" style="221" customWidth="1"/>
    <col min="9174" max="9174" width="4.6640625" style="221" customWidth="1"/>
    <col min="9175" max="9175" width="6" style="221" customWidth="1"/>
    <col min="9176" max="9179" width="6.77734375" style="221" customWidth="1"/>
    <col min="9180" max="9180" width="4" style="221" customWidth="1"/>
    <col min="9181" max="9181" width="2.21875" style="221" customWidth="1"/>
    <col min="9182" max="9182" width="4" style="221" customWidth="1"/>
    <col min="9183" max="9183" width="3.6640625" style="221" customWidth="1"/>
    <col min="9184" max="9188" width="3.5546875" style="221" customWidth="1"/>
    <col min="9189" max="9190" width="11.5546875" style="221" customWidth="1"/>
    <col min="9191" max="9191" width="9.21875" style="221" customWidth="1"/>
    <col min="9192" max="9192" width="9.109375" style="221" customWidth="1"/>
    <col min="9193" max="9194" width="9.21875" style="221" customWidth="1"/>
    <col min="9195" max="9195" width="9.109375" style="221" customWidth="1"/>
    <col min="9196" max="9196" width="2.88671875" style="221" customWidth="1"/>
    <col min="9197" max="9197" width="2.44140625" style="221" customWidth="1"/>
    <col min="9198" max="9199" width="9.109375" style="221" customWidth="1"/>
    <col min="9200" max="9200" width="9.109375" style="221"/>
    <col min="9201" max="9201" width="2.88671875" style="222" bestFit="1" customWidth="1"/>
    <col min="9202" max="9202" width="2.44140625" style="222" bestFit="1" customWidth="1"/>
    <col min="9203" max="9203" width="2.21875" style="222" bestFit="1" customWidth="1"/>
    <col min="9204" max="9205" width="3.77734375" style="222" bestFit="1" customWidth="1"/>
    <col min="9206" max="9206" width="5.88671875" style="222" bestFit="1" customWidth="1"/>
    <col min="9207" max="9207" width="3.88671875" style="222" bestFit="1" customWidth="1"/>
    <col min="9208" max="9216" width="9.109375" style="221"/>
    <col min="9217" max="9217" width="5.33203125" style="221" customWidth="1"/>
    <col min="9218" max="9218" width="9.44140625" style="221" customWidth="1"/>
    <col min="9219" max="9219" width="3.44140625" style="221" customWidth="1"/>
    <col min="9220" max="9220" width="2.77734375" style="221" customWidth="1"/>
    <col min="9221" max="9221" width="2.5546875" style="221" customWidth="1"/>
    <col min="9222" max="9223" width="4.77734375" style="221" customWidth="1"/>
    <col min="9224" max="9224" width="6" style="221" customWidth="1"/>
    <col min="9225" max="9225" width="7" style="221" customWidth="1"/>
    <col min="9226" max="9226" width="11.44140625" style="221" customWidth="1"/>
    <col min="9227" max="9227" width="14.109375" style="221" customWidth="1"/>
    <col min="9228" max="9228" width="2.6640625" style="221" customWidth="1"/>
    <col min="9229" max="9229" width="7.88671875" style="221" customWidth="1"/>
    <col min="9230" max="9231" width="8.77734375" style="221" customWidth="1"/>
    <col min="9232" max="9233" width="10.77734375" style="221" customWidth="1"/>
    <col min="9234" max="9234" width="9.88671875" style="221" customWidth="1"/>
    <col min="9235" max="9235" width="7.109375" style="221" customWidth="1"/>
    <col min="9236" max="9236" width="5.88671875" style="221" customWidth="1"/>
    <col min="9237" max="9237" width="13.77734375" style="221" customWidth="1"/>
    <col min="9238" max="9238" width="3.21875" style="221" customWidth="1"/>
    <col min="9239" max="9239" width="2.6640625" style="221" customWidth="1"/>
    <col min="9240" max="9240" width="2.77734375" style="221" customWidth="1"/>
    <col min="9241" max="9241" width="9.5546875" style="221" customWidth="1"/>
    <col min="9242" max="9242" width="4.6640625" style="221" customWidth="1"/>
    <col min="9243" max="9243" width="6" style="221" customWidth="1"/>
    <col min="9244" max="9246" width="6.21875" style="221" customWidth="1"/>
    <col min="9247" max="9247" width="6.77734375" style="221" customWidth="1"/>
    <col min="9248" max="9248" width="4" style="221" customWidth="1"/>
    <col min="9249" max="9251" width="6.21875" style="221" customWidth="1"/>
    <col min="9252" max="9252" width="7" style="221" customWidth="1"/>
    <col min="9253" max="9253" width="6.21875" style="221" customWidth="1"/>
    <col min="9254" max="9254" width="7" style="221" customWidth="1"/>
    <col min="9255" max="9255" width="3.5546875" style="221" customWidth="1"/>
    <col min="9256" max="9256" width="6.21875" style="221" customWidth="1"/>
    <col min="9257" max="9257" width="13.77734375" style="221" customWidth="1"/>
    <col min="9258" max="9258" width="3.21875" style="221" customWidth="1"/>
    <col min="9259" max="9259" width="2.6640625" style="221" customWidth="1"/>
    <col min="9260" max="9260" width="2.77734375" style="221" customWidth="1"/>
    <col min="9261" max="9261" width="4.77734375" style="221" customWidth="1"/>
    <col min="9262" max="9262" width="4.6640625" style="221" customWidth="1"/>
    <col min="9263" max="9263" width="6" style="221" customWidth="1"/>
    <col min="9264" max="9264" width="9.5546875" style="221" customWidth="1"/>
    <col min="9265" max="9267" width="6.77734375" style="221" customWidth="1"/>
    <col min="9268" max="9268" width="4" style="221" customWidth="1"/>
    <col min="9269" max="9269" width="2.21875" style="221" customWidth="1"/>
    <col min="9270" max="9270" width="4" style="221" customWidth="1"/>
    <col min="9271" max="9271" width="3.6640625" style="221" customWidth="1"/>
    <col min="9272" max="9274" width="3.5546875" style="221" customWidth="1"/>
    <col min="9275" max="9275" width="6.109375" style="221" customWidth="1"/>
    <col min="9276" max="9276" width="14.33203125" style="221" customWidth="1"/>
    <col min="9277" max="9277" width="13.88671875" style="221" customWidth="1"/>
    <col min="9278" max="9278" width="3.21875" style="221" customWidth="1"/>
    <col min="9279" max="9279" width="2.6640625" style="221" customWidth="1"/>
    <col min="9280" max="9280" width="2.77734375" style="221" customWidth="1"/>
    <col min="9281" max="9281" width="4.77734375" style="221" customWidth="1"/>
    <col min="9282" max="9282" width="4.6640625" style="221" customWidth="1"/>
    <col min="9283" max="9283" width="6" style="221" customWidth="1"/>
    <col min="9284" max="9287" width="6.77734375" style="221" customWidth="1"/>
    <col min="9288" max="9288" width="4" style="221" customWidth="1"/>
    <col min="9289" max="9289" width="6.21875" style="221" customWidth="1"/>
    <col min="9290" max="9290" width="4" style="221" customWidth="1"/>
    <col min="9291" max="9291" width="3.6640625" style="221" customWidth="1"/>
    <col min="9292" max="9295" width="3.5546875" style="221" customWidth="1"/>
    <col min="9296" max="9296" width="6.21875" style="221" customWidth="1"/>
    <col min="9297" max="9297" width="13.88671875" style="221" customWidth="1"/>
    <col min="9298" max="9298" width="3.21875" style="221" customWidth="1"/>
    <col min="9299" max="9299" width="2.6640625" style="221" customWidth="1"/>
    <col min="9300" max="9300" width="2.77734375" style="221" customWidth="1"/>
    <col min="9301" max="9301" width="4.77734375" style="221" customWidth="1"/>
    <col min="9302" max="9302" width="4.6640625" style="221" customWidth="1"/>
    <col min="9303" max="9303" width="6" style="221" customWidth="1"/>
    <col min="9304" max="9307" width="6.77734375" style="221" customWidth="1"/>
    <col min="9308" max="9308" width="4" style="221" customWidth="1"/>
    <col min="9309" max="9309" width="2.21875" style="221" customWidth="1"/>
    <col min="9310" max="9310" width="4" style="221" customWidth="1"/>
    <col min="9311" max="9311" width="3.6640625" style="221" customWidth="1"/>
    <col min="9312" max="9316" width="3.5546875" style="221" customWidth="1"/>
    <col min="9317" max="9318" width="11.5546875" style="221" customWidth="1"/>
    <col min="9319" max="9319" width="9.21875" style="221" customWidth="1"/>
    <col min="9320" max="9320" width="9.109375" style="221" customWidth="1"/>
    <col min="9321" max="9322" width="9.21875" style="221" customWidth="1"/>
    <col min="9323" max="9323" width="9.109375" style="221" customWidth="1"/>
    <col min="9324" max="9324" width="2.88671875" style="221" customWidth="1"/>
    <col min="9325" max="9325" width="2.44140625" style="221" customWidth="1"/>
    <col min="9326" max="9327" width="9.109375" style="221" customWidth="1"/>
    <col min="9328" max="9328" width="9.109375" style="221"/>
    <col min="9329" max="9329" width="2.88671875" style="222" bestFit="1" customWidth="1"/>
    <col min="9330" max="9330" width="2.44140625" style="222" bestFit="1" customWidth="1"/>
    <col min="9331" max="9331" width="2.21875" style="222" bestFit="1" customWidth="1"/>
    <col min="9332" max="9333" width="3.77734375" style="222" bestFit="1" customWidth="1"/>
    <col min="9334" max="9334" width="5.88671875" style="222" bestFit="1" customWidth="1"/>
    <col min="9335" max="9335" width="3.88671875" style="222" bestFit="1" customWidth="1"/>
    <col min="9336" max="9344" width="9.109375" style="221"/>
    <col min="9345" max="9345" width="5.33203125" style="221" customWidth="1"/>
    <col min="9346" max="9346" width="9.44140625" style="221" customWidth="1"/>
    <col min="9347" max="9347" width="3.44140625" style="221" customWidth="1"/>
    <col min="9348" max="9348" width="2.77734375" style="221" customWidth="1"/>
    <col min="9349" max="9349" width="2.5546875" style="221" customWidth="1"/>
    <col min="9350" max="9351" width="4.77734375" style="221" customWidth="1"/>
    <col min="9352" max="9352" width="6" style="221" customWidth="1"/>
    <col min="9353" max="9353" width="7" style="221" customWidth="1"/>
    <col min="9354" max="9354" width="11.44140625" style="221" customWidth="1"/>
    <col min="9355" max="9355" width="14.109375" style="221" customWidth="1"/>
    <col min="9356" max="9356" width="2.6640625" style="221" customWidth="1"/>
    <col min="9357" max="9357" width="7.88671875" style="221" customWidth="1"/>
    <col min="9358" max="9359" width="8.77734375" style="221" customWidth="1"/>
    <col min="9360" max="9361" width="10.77734375" style="221" customWidth="1"/>
    <col min="9362" max="9362" width="9.88671875" style="221" customWidth="1"/>
    <col min="9363" max="9363" width="7.109375" style="221" customWidth="1"/>
    <col min="9364" max="9364" width="5.88671875" style="221" customWidth="1"/>
    <col min="9365" max="9365" width="13.77734375" style="221" customWidth="1"/>
    <col min="9366" max="9366" width="3.21875" style="221" customWidth="1"/>
    <col min="9367" max="9367" width="2.6640625" style="221" customWidth="1"/>
    <col min="9368" max="9368" width="2.77734375" style="221" customWidth="1"/>
    <col min="9369" max="9369" width="9.5546875" style="221" customWidth="1"/>
    <col min="9370" max="9370" width="4.6640625" style="221" customWidth="1"/>
    <col min="9371" max="9371" width="6" style="221" customWidth="1"/>
    <col min="9372" max="9374" width="6.21875" style="221" customWidth="1"/>
    <col min="9375" max="9375" width="6.77734375" style="221" customWidth="1"/>
    <col min="9376" max="9376" width="4" style="221" customWidth="1"/>
    <col min="9377" max="9379" width="6.21875" style="221" customWidth="1"/>
    <col min="9380" max="9380" width="7" style="221" customWidth="1"/>
    <col min="9381" max="9381" width="6.21875" style="221" customWidth="1"/>
    <col min="9382" max="9382" width="7" style="221" customWidth="1"/>
    <col min="9383" max="9383" width="3.5546875" style="221" customWidth="1"/>
    <col min="9384" max="9384" width="6.21875" style="221" customWidth="1"/>
    <col min="9385" max="9385" width="13.77734375" style="221" customWidth="1"/>
    <col min="9386" max="9386" width="3.21875" style="221" customWidth="1"/>
    <col min="9387" max="9387" width="2.6640625" style="221" customWidth="1"/>
    <col min="9388" max="9388" width="2.77734375" style="221" customWidth="1"/>
    <col min="9389" max="9389" width="4.77734375" style="221" customWidth="1"/>
    <col min="9390" max="9390" width="4.6640625" style="221" customWidth="1"/>
    <col min="9391" max="9391" width="6" style="221" customWidth="1"/>
    <col min="9392" max="9392" width="9.5546875" style="221" customWidth="1"/>
    <col min="9393" max="9395" width="6.77734375" style="221" customWidth="1"/>
    <col min="9396" max="9396" width="4" style="221" customWidth="1"/>
    <col min="9397" max="9397" width="2.21875" style="221" customWidth="1"/>
    <col min="9398" max="9398" width="4" style="221" customWidth="1"/>
    <col min="9399" max="9399" width="3.6640625" style="221" customWidth="1"/>
    <col min="9400" max="9402" width="3.5546875" style="221" customWidth="1"/>
    <col min="9403" max="9403" width="6.109375" style="221" customWidth="1"/>
    <col min="9404" max="9404" width="14.33203125" style="221" customWidth="1"/>
    <col min="9405" max="9405" width="13.88671875" style="221" customWidth="1"/>
    <col min="9406" max="9406" width="3.21875" style="221" customWidth="1"/>
    <col min="9407" max="9407" width="2.6640625" style="221" customWidth="1"/>
    <col min="9408" max="9408" width="2.77734375" style="221" customWidth="1"/>
    <col min="9409" max="9409" width="4.77734375" style="221" customWidth="1"/>
    <col min="9410" max="9410" width="4.6640625" style="221" customWidth="1"/>
    <col min="9411" max="9411" width="6" style="221" customWidth="1"/>
    <col min="9412" max="9415" width="6.77734375" style="221" customWidth="1"/>
    <col min="9416" max="9416" width="4" style="221" customWidth="1"/>
    <col min="9417" max="9417" width="6.21875" style="221" customWidth="1"/>
    <col min="9418" max="9418" width="4" style="221" customWidth="1"/>
    <col min="9419" max="9419" width="3.6640625" style="221" customWidth="1"/>
    <col min="9420" max="9423" width="3.5546875" style="221" customWidth="1"/>
    <col min="9424" max="9424" width="6.21875" style="221" customWidth="1"/>
    <col min="9425" max="9425" width="13.88671875" style="221" customWidth="1"/>
    <col min="9426" max="9426" width="3.21875" style="221" customWidth="1"/>
    <col min="9427" max="9427" width="2.6640625" style="221" customWidth="1"/>
    <col min="9428" max="9428" width="2.77734375" style="221" customWidth="1"/>
    <col min="9429" max="9429" width="4.77734375" style="221" customWidth="1"/>
    <col min="9430" max="9430" width="4.6640625" style="221" customWidth="1"/>
    <col min="9431" max="9431" width="6" style="221" customWidth="1"/>
    <col min="9432" max="9435" width="6.77734375" style="221" customWidth="1"/>
    <col min="9436" max="9436" width="4" style="221" customWidth="1"/>
    <col min="9437" max="9437" width="2.21875" style="221" customWidth="1"/>
    <col min="9438" max="9438" width="4" style="221" customWidth="1"/>
    <col min="9439" max="9439" width="3.6640625" style="221" customWidth="1"/>
    <col min="9440" max="9444" width="3.5546875" style="221" customWidth="1"/>
    <col min="9445" max="9446" width="11.5546875" style="221" customWidth="1"/>
    <col min="9447" max="9447" width="9.21875" style="221" customWidth="1"/>
    <col min="9448" max="9448" width="9.109375" style="221" customWidth="1"/>
    <col min="9449" max="9450" width="9.21875" style="221" customWidth="1"/>
    <col min="9451" max="9451" width="9.109375" style="221" customWidth="1"/>
    <col min="9452" max="9452" width="2.88671875" style="221" customWidth="1"/>
    <col min="9453" max="9453" width="2.44140625" style="221" customWidth="1"/>
    <col min="9454" max="9455" width="9.109375" style="221" customWidth="1"/>
    <col min="9456" max="9456" width="9.109375" style="221"/>
    <col min="9457" max="9457" width="2.88671875" style="222" bestFit="1" customWidth="1"/>
    <col min="9458" max="9458" width="2.44140625" style="222" bestFit="1" customWidth="1"/>
    <col min="9459" max="9459" width="2.21875" style="222" bestFit="1" customWidth="1"/>
    <col min="9460" max="9461" width="3.77734375" style="222" bestFit="1" customWidth="1"/>
    <col min="9462" max="9462" width="5.88671875" style="222" bestFit="1" customWidth="1"/>
    <col min="9463" max="9463" width="3.88671875" style="222" bestFit="1" customWidth="1"/>
    <col min="9464" max="9472" width="9.109375" style="221"/>
    <col min="9473" max="9473" width="5.33203125" style="221" customWidth="1"/>
    <col min="9474" max="9474" width="9.44140625" style="221" customWidth="1"/>
    <col min="9475" max="9475" width="3.44140625" style="221" customWidth="1"/>
    <col min="9476" max="9476" width="2.77734375" style="221" customWidth="1"/>
    <col min="9477" max="9477" width="2.5546875" style="221" customWidth="1"/>
    <col min="9478" max="9479" width="4.77734375" style="221" customWidth="1"/>
    <col min="9480" max="9480" width="6" style="221" customWidth="1"/>
    <col min="9481" max="9481" width="7" style="221" customWidth="1"/>
    <col min="9482" max="9482" width="11.44140625" style="221" customWidth="1"/>
    <col min="9483" max="9483" width="14.109375" style="221" customWidth="1"/>
    <col min="9484" max="9484" width="2.6640625" style="221" customWidth="1"/>
    <col min="9485" max="9485" width="7.88671875" style="221" customWidth="1"/>
    <col min="9486" max="9487" width="8.77734375" style="221" customWidth="1"/>
    <col min="9488" max="9489" width="10.77734375" style="221" customWidth="1"/>
    <col min="9490" max="9490" width="9.88671875" style="221" customWidth="1"/>
    <col min="9491" max="9491" width="7.109375" style="221" customWidth="1"/>
    <col min="9492" max="9492" width="5.88671875" style="221" customWidth="1"/>
    <col min="9493" max="9493" width="13.77734375" style="221" customWidth="1"/>
    <col min="9494" max="9494" width="3.21875" style="221" customWidth="1"/>
    <col min="9495" max="9495" width="2.6640625" style="221" customWidth="1"/>
    <col min="9496" max="9496" width="2.77734375" style="221" customWidth="1"/>
    <col min="9497" max="9497" width="9.5546875" style="221" customWidth="1"/>
    <col min="9498" max="9498" width="4.6640625" style="221" customWidth="1"/>
    <col min="9499" max="9499" width="6" style="221" customWidth="1"/>
    <col min="9500" max="9502" width="6.21875" style="221" customWidth="1"/>
    <col min="9503" max="9503" width="6.77734375" style="221" customWidth="1"/>
    <col min="9504" max="9504" width="4" style="221" customWidth="1"/>
    <col min="9505" max="9507" width="6.21875" style="221" customWidth="1"/>
    <col min="9508" max="9508" width="7" style="221" customWidth="1"/>
    <col min="9509" max="9509" width="6.21875" style="221" customWidth="1"/>
    <col min="9510" max="9510" width="7" style="221" customWidth="1"/>
    <col min="9511" max="9511" width="3.5546875" style="221" customWidth="1"/>
    <col min="9512" max="9512" width="6.21875" style="221" customWidth="1"/>
    <col min="9513" max="9513" width="13.77734375" style="221" customWidth="1"/>
    <col min="9514" max="9514" width="3.21875" style="221" customWidth="1"/>
    <col min="9515" max="9515" width="2.6640625" style="221" customWidth="1"/>
    <col min="9516" max="9516" width="2.77734375" style="221" customWidth="1"/>
    <col min="9517" max="9517" width="4.77734375" style="221" customWidth="1"/>
    <col min="9518" max="9518" width="4.6640625" style="221" customWidth="1"/>
    <col min="9519" max="9519" width="6" style="221" customWidth="1"/>
    <col min="9520" max="9520" width="9.5546875" style="221" customWidth="1"/>
    <col min="9521" max="9523" width="6.77734375" style="221" customWidth="1"/>
    <col min="9524" max="9524" width="4" style="221" customWidth="1"/>
    <col min="9525" max="9525" width="2.21875" style="221" customWidth="1"/>
    <col min="9526" max="9526" width="4" style="221" customWidth="1"/>
    <col min="9527" max="9527" width="3.6640625" style="221" customWidth="1"/>
    <col min="9528" max="9530" width="3.5546875" style="221" customWidth="1"/>
    <col min="9531" max="9531" width="6.109375" style="221" customWidth="1"/>
    <col min="9532" max="9532" width="14.33203125" style="221" customWidth="1"/>
    <col min="9533" max="9533" width="13.88671875" style="221" customWidth="1"/>
    <col min="9534" max="9534" width="3.21875" style="221" customWidth="1"/>
    <col min="9535" max="9535" width="2.6640625" style="221" customWidth="1"/>
    <col min="9536" max="9536" width="2.77734375" style="221" customWidth="1"/>
    <col min="9537" max="9537" width="4.77734375" style="221" customWidth="1"/>
    <col min="9538" max="9538" width="4.6640625" style="221" customWidth="1"/>
    <col min="9539" max="9539" width="6" style="221" customWidth="1"/>
    <col min="9540" max="9543" width="6.77734375" style="221" customWidth="1"/>
    <col min="9544" max="9544" width="4" style="221" customWidth="1"/>
    <col min="9545" max="9545" width="6.21875" style="221" customWidth="1"/>
    <col min="9546" max="9546" width="4" style="221" customWidth="1"/>
    <col min="9547" max="9547" width="3.6640625" style="221" customWidth="1"/>
    <col min="9548" max="9551" width="3.5546875" style="221" customWidth="1"/>
    <col min="9552" max="9552" width="6.21875" style="221" customWidth="1"/>
    <col min="9553" max="9553" width="13.88671875" style="221" customWidth="1"/>
    <col min="9554" max="9554" width="3.21875" style="221" customWidth="1"/>
    <col min="9555" max="9555" width="2.6640625" style="221" customWidth="1"/>
    <col min="9556" max="9556" width="2.77734375" style="221" customWidth="1"/>
    <col min="9557" max="9557" width="4.77734375" style="221" customWidth="1"/>
    <col min="9558" max="9558" width="4.6640625" style="221" customWidth="1"/>
    <col min="9559" max="9559" width="6" style="221" customWidth="1"/>
    <col min="9560" max="9563" width="6.77734375" style="221" customWidth="1"/>
    <col min="9564" max="9564" width="4" style="221" customWidth="1"/>
    <col min="9565" max="9565" width="2.21875" style="221" customWidth="1"/>
    <col min="9566" max="9566" width="4" style="221" customWidth="1"/>
    <col min="9567" max="9567" width="3.6640625" style="221" customWidth="1"/>
    <col min="9568" max="9572" width="3.5546875" style="221" customWidth="1"/>
    <col min="9573" max="9574" width="11.5546875" style="221" customWidth="1"/>
    <col min="9575" max="9575" width="9.21875" style="221" customWidth="1"/>
    <col min="9576" max="9576" width="9.109375" style="221" customWidth="1"/>
    <col min="9577" max="9578" width="9.21875" style="221" customWidth="1"/>
    <col min="9579" max="9579" width="9.109375" style="221" customWidth="1"/>
    <col min="9580" max="9580" width="2.88671875" style="221" customWidth="1"/>
    <col min="9581" max="9581" width="2.44140625" style="221" customWidth="1"/>
    <col min="9582" max="9583" width="9.109375" style="221" customWidth="1"/>
    <col min="9584" max="9584" width="9.109375" style="221"/>
    <col min="9585" max="9585" width="2.88671875" style="222" bestFit="1" customWidth="1"/>
    <col min="9586" max="9586" width="2.44140625" style="222" bestFit="1" customWidth="1"/>
    <col min="9587" max="9587" width="2.21875" style="222" bestFit="1" customWidth="1"/>
    <col min="9588" max="9589" width="3.77734375" style="222" bestFit="1" customWidth="1"/>
    <col min="9590" max="9590" width="5.88671875" style="222" bestFit="1" customWidth="1"/>
    <col min="9591" max="9591" width="3.88671875" style="222" bestFit="1" customWidth="1"/>
    <col min="9592" max="9600" width="9.109375" style="221"/>
    <col min="9601" max="9601" width="5.33203125" style="221" customWidth="1"/>
    <col min="9602" max="9602" width="9.44140625" style="221" customWidth="1"/>
    <col min="9603" max="9603" width="3.44140625" style="221" customWidth="1"/>
    <col min="9604" max="9604" width="2.77734375" style="221" customWidth="1"/>
    <col min="9605" max="9605" width="2.5546875" style="221" customWidth="1"/>
    <col min="9606" max="9607" width="4.77734375" style="221" customWidth="1"/>
    <col min="9608" max="9608" width="6" style="221" customWidth="1"/>
    <col min="9609" max="9609" width="7" style="221" customWidth="1"/>
    <col min="9610" max="9610" width="11.44140625" style="221" customWidth="1"/>
    <col min="9611" max="9611" width="14.109375" style="221" customWidth="1"/>
    <col min="9612" max="9612" width="2.6640625" style="221" customWidth="1"/>
    <col min="9613" max="9613" width="7.88671875" style="221" customWidth="1"/>
    <col min="9614" max="9615" width="8.77734375" style="221" customWidth="1"/>
    <col min="9616" max="9617" width="10.77734375" style="221" customWidth="1"/>
    <col min="9618" max="9618" width="9.88671875" style="221" customWidth="1"/>
    <col min="9619" max="9619" width="7.109375" style="221" customWidth="1"/>
    <col min="9620" max="9620" width="5.88671875" style="221" customWidth="1"/>
    <col min="9621" max="9621" width="13.77734375" style="221" customWidth="1"/>
    <col min="9622" max="9622" width="3.21875" style="221" customWidth="1"/>
    <col min="9623" max="9623" width="2.6640625" style="221" customWidth="1"/>
    <col min="9624" max="9624" width="2.77734375" style="221" customWidth="1"/>
    <col min="9625" max="9625" width="9.5546875" style="221" customWidth="1"/>
    <col min="9626" max="9626" width="4.6640625" style="221" customWidth="1"/>
    <col min="9627" max="9627" width="6" style="221" customWidth="1"/>
    <col min="9628" max="9630" width="6.21875" style="221" customWidth="1"/>
    <col min="9631" max="9631" width="6.77734375" style="221" customWidth="1"/>
    <col min="9632" max="9632" width="4" style="221" customWidth="1"/>
    <col min="9633" max="9635" width="6.21875" style="221" customWidth="1"/>
    <col min="9636" max="9636" width="7" style="221" customWidth="1"/>
    <col min="9637" max="9637" width="6.21875" style="221" customWidth="1"/>
    <col min="9638" max="9638" width="7" style="221" customWidth="1"/>
    <col min="9639" max="9639" width="3.5546875" style="221" customWidth="1"/>
    <col min="9640" max="9640" width="6.21875" style="221" customWidth="1"/>
    <col min="9641" max="9641" width="13.77734375" style="221" customWidth="1"/>
    <col min="9642" max="9642" width="3.21875" style="221" customWidth="1"/>
    <col min="9643" max="9643" width="2.6640625" style="221" customWidth="1"/>
    <col min="9644" max="9644" width="2.77734375" style="221" customWidth="1"/>
    <col min="9645" max="9645" width="4.77734375" style="221" customWidth="1"/>
    <col min="9646" max="9646" width="4.6640625" style="221" customWidth="1"/>
    <col min="9647" max="9647" width="6" style="221" customWidth="1"/>
    <col min="9648" max="9648" width="9.5546875" style="221" customWidth="1"/>
    <col min="9649" max="9651" width="6.77734375" style="221" customWidth="1"/>
    <col min="9652" max="9652" width="4" style="221" customWidth="1"/>
    <col min="9653" max="9653" width="2.21875" style="221" customWidth="1"/>
    <col min="9654" max="9654" width="4" style="221" customWidth="1"/>
    <col min="9655" max="9655" width="3.6640625" style="221" customWidth="1"/>
    <col min="9656" max="9658" width="3.5546875" style="221" customWidth="1"/>
    <col min="9659" max="9659" width="6.109375" style="221" customWidth="1"/>
    <col min="9660" max="9660" width="14.33203125" style="221" customWidth="1"/>
    <col min="9661" max="9661" width="13.88671875" style="221" customWidth="1"/>
    <col min="9662" max="9662" width="3.21875" style="221" customWidth="1"/>
    <col min="9663" max="9663" width="2.6640625" style="221" customWidth="1"/>
    <col min="9664" max="9664" width="2.77734375" style="221" customWidth="1"/>
    <col min="9665" max="9665" width="4.77734375" style="221" customWidth="1"/>
    <col min="9666" max="9666" width="4.6640625" style="221" customWidth="1"/>
    <col min="9667" max="9667" width="6" style="221" customWidth="1"/>
    <col min="9668" max="9671" width="6.77734375" style="221" customWidth="1"/>
    <col min="9672" max="9672" width="4" style="221" customWidth="1"/>
    <col min="9673" max="9673" width="6.21875" style="221" customWidth="1"/>
    <col min="9674" max="9674" width="4" style="221" customWidth="1"/>
    <col min="9675" max="9675" width="3.6640625" style="221" customWidth="1"/>
    <col min="9676" max="9679" width="3.5546875" style="221" customWidth="1"/>
    <col min="9680" max="9680" width="6.21875" style="221" customWidth="1"/>
    <col min="9681" max="9681" width="13.88671875" style="221" customWidth="1"/>
    <col min="9682" max="9682" width="3.21875" style="221" customWidth="1"/>
    <col min="9683" max="9683" width="2.6640625" style="221" customWidth="1"/>
    <col min="9684" max="9684" width="2.77734375" style="221" customWidth="1"/>
    <col min="9685" max="9685" width="4.77734375" style="221" customWidth="1"/>
    <col min="9686" max="9686" width="4.6640625" style="221" customWidth="1"/>
    <col min="9687" max="9687" width="6" style="221" customWidth="1"/>
    <col min="9688" max="9691" width="6.77734375" style="221" customWidth="1"/>
    <col min="9692" max="9692" width="4" style="221" customWidth="1"/>
    <col min="9693" max="9693" width="2.21875" style="221" customWidth="1"/>
    <col min="9694" max="9694" width="4" style="221" customWidth="1"/>
    <col min="9695" max="9695" width="3.6640625" style="221" customWidth="1"/>
    <col min="9696" max="9700" width="3.5546875" style="221" customWidth="1"/>
    <col min="9701" max="9702" width="11.5546875" style="221" customWidth="1"/>
    <col min="9703" max="9703" width="9.21875" style="221" customWidth="1"/>
    <col min="9704" max="9704" width="9.109375" style="221" customWidth="1"/>
    <col min="9705" max="9706" width="9.21875" style="221" customWidth="1"/>
    <col min="9707" max="9707" width="9.109375" style="221" customWidth="1"/>
    <col min="9708" max="9708" width="2.88671875" style="221" customWidth="1"/>
    <col min="9709" max="9709" width="2.44140625" style="221" customWidth="1"/>
    <col min="9710" max="9711" width="9.109375" style="221" customWidth="1"/>
    <col min="9712" max="9712" width="9.109375" style="221"/>
    <col min="9713" max="9713" width="2.88671875" style="222" bestFit="1" customWidth="1"/>
    <col min="9714" max="9714" width="2.44140625" style="222" bestFit="1" customWidth="1"/>
    <col min="9715" max="9715" width="2.21875" style="222" bestFit="1" customWidth="1"/>
    <col min="9716" max="9717" width="3.77734375" style="222" bestFit="1" customWidth="1"/>
    <col min="9718" max="9718" width="5.88671875" style="222" bestFit="1" customWidth="1"/>
    <col min="9719" max="9719" width="3.88671875" style="222" bestFit="1" customWidth="1"/>
    <col min="9720" max="9728" width="9.109375" style="221"/>
    <col min="9729" max="9729" width="5.33203125" style="221" customWidth="1"/>
    <col min="9730" max="9730" width="9.44140625" style="221" customWidth="1"/>
    <col min="9731" max="9731" width="3.44140625" style="221" customWidth="1"/>
    <col min="9732" max="9732" width="2.77734375" style="221" customWidth="1"/>
    <col min="9733" max="9733" width="2.5546875" style="221" customWidth="1"/>
    <col min="9734" max="9735" width="4.77734375" style="221" customWidth="1"/>
    <col min="9736" max="9736" width="6" style="221" customWidth="1"/>
    <col min="9737" max="9737" width="7" style="221" customWidth="1"/>
    <col min="9738" max="9738" width="11.44140625" style="221" customWidth="1"/>
    <col min="9739" max="9739" width="14.109375" style="221" customWidth="1"/>
    <col min="9740" max="9740" width="2.6640625" style="221" customWidth="1"/>
    <col min="9741" max="9741" width="7.88671875" style="221" customWidth="1"/>
    <col min="9742" max="9743" width="8.77734375" style="221" customWidth="1"/>
    <col min="9744" max="9745" width="10.77734375" style="221" customWidth="1"/>
    <col min="9746" max="9746" width="9.88671875" style="221" customWidth="1"/>
    <col min="9747" max="9747" width="7.109375" style="221" customWidth="1"/>
    <col min="9748" max="9748" width="5.88671875" style="221" customWidth="1"/>
    <col min="9749" max="9749" width="13.77734375" style="221" customWidth="1"/>
    <col min="9750" max="9750" width="3.21875" style="221" customWidth="1"/>
    <col min="9751" max="9751" width="2.6640625" style="221" customWidth="1"/>
    <col min="9752" max="9752" width="2.77734375" style="221" customWidth="1"/>
    <col min="9753" max="9753" width="9.5546875" style="221" customWidth="1"/>
    <col min="9754" max="9754" width="4.6640625" style="221" customWidth="1"/>
    <col min="9755" max="9755" width="6" style="221" customWidth="1"/>
    <col min="9756" max="9758" width="6.21875" style="221" customWidth="1"/>
    <col min="9759" max="9759" width="6.77734375" style="221" customWidth="1"/>
    <col min="9760" max="9760" width="4" style="221" customWidth="1"/>
    <col min="9761" max="9763" width="6.21875" style="221" customWidth="1"/>
    <col min="9764" max="9764" width="7" style="221" customWidth="1"/>
    <col min="9765" max="9765" width="6.21875" style="221" customWidth="1"/>
    <col min="9766" max="9766" width="7" style="221" customWidth="1"/>
    <col min="9767" max="9767" width="3.5546875" style="221" customWidth="1"/>
    <col min="9768" max="9768" width="6.21875" style="221" customWidth="1"/>
    <col min="9769" max="9769" width="13.77734375" style="221" customWidth="1"/>
    <col min="9770" max="9770" width="3.21875" style="221" customWidth="1"/>
    <col min="9771" max="9771" width="2.6640625" style="221" customWidth="1"/>
    <col min="9772" max="9772" width="2.77734375" style="221" customWidth="1"/>
    <col min="9773" max="9773" width="4.77734375" style="221" customWidth="1"/>
    <col min="9774" max="9774" width="4.6640625" style="221" customWidth="1"/>
    <col min="9775" max="9775" width="6" style="221" customWidth="1"/>
    <col min="9776" max="9776" width="9.5546875" style="221" customWidth="1"/>
    <col min="9777" max="9779" width="6.77734375" style="221" customWidth="1"/>
    <col min="9780" max="9780" width="4" style="221" customWidth="1"/>
    <col min="9781" max="9781" width="2.21875" style="221" customWidth="1"/>
    <col min="9782" max="9782" width="4" style="221" customWidth="1"/>
    <col min="9783" max="9783" width="3.6640625" style="221" customWidth="1"/>
    <col min="9784" max="9786" width="3.5546875" style="221" customWidth="1"/>
    <col min="9787" max="9787" width="6.109375" style="221" customWidth="1"/>
    <col min="9788" max="9788" width="14.33203125" style="221" customWidth="1"/>
    <col min="9789" max="9789" width="13.88671875" style="221" customWidth="1"/>
    <col min="9790" max="9790" width="3.21875" style="221" customWidth="1"/>
    <col min="9791" max="9791" width="2.6640625" style="221" customWidth="1"/>
    <col min="9792" max="9792" width="2.77734375" style="221" customWidth="1"/>
    <col min="9793" max="9793" width="4.77734375" style="221" customWidth="1"/>
    <col min="9794" max="9794" width="4.6640625" style="221" customWidth="1"/>
    <col min="9795" max="9795" width="6" style="221" customWidth="1"/>
    <col min="9796" max="9799" width="6.77734375" style="221" customWidth="1"/>
    <col min="9800" max="9800" width="4" style="221" customWidth="1"/>
    <col min="9801" max="9801" width="6.21875" style="221" customWidth="1"/>
    <col min="9802" max="9802" width="4" style="221" customWidth="1"/>
    <col min="9803" max="9803" width="3.6640625" style="221" customWidth="1"/>
    <col min="9804" max="9807" width="3.5546875" style="221" customWidth="1"/>
    <col min="9808" max="9808" width="6.21875" style="221" customWidth="1"/>
    <col min="9809" max="9809" width="13.88671875" style="221" customWidth="1"/>
    <col min="9810" max="9810" width="3.21875" style="221" customWidth="1"/>
    <col min="9811" max="9811" width="2.6640625" style="221" customWidth="1"/>
    <col min="9812" max="9812" width="2.77734375" style="221" customWidth="1"/>
    <col min="9813" max="9813" width="4.77734375" style="221" customWidth="1"/>
    <col min="9814" max="9814" width="4.6640625" style="221" customWidth="1"/>
    <col min="9815" max="9815" width="6" style="221" customWidth="1"/>
    <col min="9816" max="9819" width="6.77734375" style="221" customWidth="1"/>
    <col min="9820" max="9820" width="4" style="221" customWidth="1"/>
    <col min="9821" max="9821" width="2.21875" style="221" customWidth="1"/>
    <col min="9822" max="9822" width="4" style="221" customWidth="1"/>
    <col min="9823" max="9823" width="3.6640625" style="221" customWidth="1"/>
    <col min="9824" max="9828" width="3.5546875" style="221" customWidth="1"/>
    <col min="9829" max="9830" width="11.5546875" style="221" customWidth="1"/>
    <col min="9831" max="9831" width="9.21875" style="221" customWidth="1"/>
    <col min="9832" max="9832" width="9.109375" style="221" customWidth="1"/>
    <col min="9833" max="9834" width="9.21875" style="221" customWidth="1"/>
    <col min="9835" max="9835" width="9.109375" style="221" customWidth="1"/>
    <col min="9836" max="9836" width="2.88671875" style="221" customWidth="1"/>
    <col min="9837" max="9837" width="2.44140625" style="221" customWidth="1"/>
    <col min="9838" max="9839" width="9.109375" style="221" customWidth="1"/>
    <col min="9840" max="9840" width="9.109375" style="221"/>
    <col min="9841" max="9841" width="2.88671875" style="222" bestFit="1" customWidth="1"/>
    <col min="9842" max="9842" width="2.44140625" style="222" bestFit="1" customWidth="1"/>
    <col min="9843" max="9843" width="2.21875" style="222" bestFit="1" customWidth="1"/>
    <col min="9844" max="9845" width="3.77734375" style="222" bestFit="1" customWidth="1"/>
    <col min="9846" max="9846" width="5.88671875" style="222" bestFit="1" customWidth="1"/>
    <col min="9847" max="9847" width="3.88671875" style="222" bestFit="1" customWidth="1"/>
    <col min="9848" max="9856" width="9.109375" style="221"/>
    <col min="9857" max="9857" width="5.33203125" style="221" customWidth="1"/>
    <col min="9858" max="9858" width="9.44140625" style="221" customWidth="1"/>
    <col min="9859" max="9859" width="3.44140625" style="221" customWidth="1"/>
    <col min="9860" max="9860" width="2.77734375" style="221" customWidth="1"/>
    <col min="9861" max="9861" width="2.5546875" style="221" customWidth="1"/>
    <col min="9862" max="9863" width="4.77734375" style="221" customWidth="1"/>
    <col min="9864" max="9864" width="6" style="221" customWidth="1"/>
    <col min="9865" max="9865" width="7" style="221" customWidth="1"/>
    <col min="9866" max="9866" width="11.44140625" style="221" customWidth="1"/>
    <col min="9867" max="9867" width="14.109375" style="221" customWidth="1"/>
    <col min="9868" max="9868" width="2.6640625" style="221" customWidth="1"/>
    <col min="9869" max="9869" width="7.88671875" style="221" customWidth="1"/>
    <col min="9870" max="9871" width="8.77734375" style="221" customWidth="1"/>
    <col min="9872" max="9873" width="10.77734375" style="221" customWidth="1"/>
    <col min="9874" max="9874" width="9.88671875" style="221" customWidth="1"/>
    <col min="9875" max="9875" width="7.109375" style="221" customWidth="1"/>
    <col min="9876" max="9876" width="5.88671875" style="221" customWidth="1"/>
    <col min="9877" max="9877" width="13.77734375" style="221" customWidth="1"/>
    <col min="9878" max="9878" width="3.21875" style="221" customWidth="1"/>
    <col min="9879" max="9879" width="2.6640625" style="221" customWidth="1"/>
    <col min="9880" max="9880" width="2.77734375" style="221" customWidth="1"/>
    <col min="9881" max="9881" width="9.5546875" style="221" customWidth="1"/>
    <col min="9882" max="9882" width="4.6640625" style="221" customWidth="1"/>
    <col min="9883" max="9883" width="6" style="221" customWidth="1"/>
    <col min="9884" max="9886" width="6.21875" style="221" customWidth="1"/>
    <col min="9887" max="9887" width="6.77734375" style="221" customWidth="1"/>
    <col min="9888" max="9888" width="4" style="221" customWidth="1"/>
    <col min="9889" max="9891" width="6.21875" style="221" customWidth="1"/>
    <col min="9892" max="9892" width="7" style="221" customWidth="1"/>
    <col min="9893" max="9893" width="6.21875" style="221" customWidth="1"/>
    <col min="9894" max="9894" width="7" style="221" customWidth="1"/>
    <col min="9895" max="9895" width="3.5546875" style="221" customWidth="1"/>
    <col min="9896" max="9896" width="6.21875" style="221" customWidth="1"/>
    <col min="9897" max="9897" width="13.77734375" style="221" customWidth="1"/>
    <col min="9898" max="9898" width="3.21875" style="221" customWidth="1"/>
    <col min="9899" max="9899" width="2.6640625" style="221" customWidth="1"/>
    <col min="9900" max="9900" width="2.77734375" style="221" customWidth="1"/>
    <col min="9901" max="9901" width="4.77734375" style="221" customWidth="1"/>
    <col min="9902" max="9902" width="4.6640625" style="221" customWidth="1"/>
    <col min="9903" max="9903" width="6" style="221" customWidth="1"/>
    <col min="9904" max="9904" width="9.5546875" style="221" customWidth="1"/>
    <col min="9905" max="9907" width="6.77734375" style="221" customWidth="1"/>
    <col min="9908" max="9908" width="4" style="221" customWidth="1"/>
    <col min="9909" max="9909" width="2.21875" style="221" customWidth="1"/>
    <col min="9910" max="9910" width="4" style="221" customWidth="1"/>
    <col min="9911" max="9911" width="3.6640625" style="221" customWidth="1"/>
    <col min="9912" max="9914" width="3.5546875" style="221" customWidth="1"/>
    <col min="9915" max="9915" width="6.109375" style="221" customWidth="1"/>
    <col min="9916" max="9916" width="14.33203125" style="221" customWidth="1"/>
    <col min="9917" max="9917" width="13.88671875" style="221" customWidth="1"/>
    <col min="9918" max="9918" width="3.21875" style="221" customWidth="1"/>
    <col min="9919" max="9919" width="2.6640625" style="221" customWidth="1"/>
    <col min="9920" max="9920" width="2.77734375" style="221" customWidth="1"/>
    <col min="9921" max="9921" width="4.77734375" style="221" customWidth="1"/>
    <col min="9922" max="9922" width="4.6640625" style="221" customWidth="1"/>
    <col min="9923" max="9923" width="6" style="221" customWidth="1"/>
    <col min="9924" max="9927" width="6.77734375" style="221" customWidth="1"/>
    <col min="9928" max="9928" width="4" style="221" customWidth="1"/>
    <col min="9929" max="9929" width="6.21875" style="221" customWidth="1"/>
    <col min="9930" max="9930" width="4" style="221" customWidth="1"/>
    <col min="9931" max="9931" width="3.6640625" style="221" customWidth="1"/>
    <col min="9932" max="9935" width="3.5546875" style="221" customWidth="1"/>
    <col min="9936" max="9936" width="6.21875" style="221" customWidth="1"/>
    <col min="9937" max="9937" width="13.88671875" style="221" customWidth="1"/>
    <col min="9938" max="9938" width="3.21875" style="221" customWidth="1"/>
    <col min="9939" max="9939" width="2.6640625" style="221" customWidth="1"/>
    <col min="9940" max="9940" width="2.77734375" style="221" customWidth="1"/>
    <col min="9941" max="9941" width="4.77734375" style="221" customWidth="1"/>
    <col min="9942" max="9942" width="4.6640625" style="221" customWidth="1"/>
    <col min="9943" max="9943" width="6" style="221" customWidth="1"/>
    <col min="9944" max="9947" width="6.77734375" style="221" customWidth="1"/>
    <col min="9948" max="9948" width="4" style="221" customWidth="1"/>
    <col min="9949" max="9949" width="2.21875" style="221" customWidth="1"/>
    <col min="9950" max="9950" width="4" style="221" customWidth="1"/>
    <col min="9951" max="9951" width="3.6640625" style="221" customWidth="1"/>
    <col min="9952" max="9956" width="3.5546875" style="221" customWidth="1"/>
    <col min="9957" max="9958" width="11.5546875" style="221" customWidth="1"/>
    <col min="9959" max="9959" width="9.21875" style="221" customWidth="1"/>
    <col min="9960" max="9960" width="9.109375" style="221" customWidth="1"/>
    <col min="9961" max="9962" width="9.21875" style="221" customWidth="1"/>
    <col min="9963" max="9963" width="9.109375" style="221" customWidth="1"/>
    <col min="9964" max="9964" width="2.88671875" style="221" customWidth="1"/>
    <col min="9965" max="9965" width="2.44140625" style="221" customWidth="1"/>
    <col min="9966" max="9967" width="9.109375" style="221" customWidth="1"/>
    <col min="9968" max="9968" width="9.109375" style="221"/>
    <col min="9969" max="9969" width="2.88671875" style="222" bestFit="1" customWidth="1"/>
    <col min="9970" max="9970" width="2.44140625" style="222" bestFit="1" customWidth="1"/>
    <col min="9971" max="9971" width="2.21875" style="222" bestFit="1" customWidth="1"/>
    <col min="9972" max="9973" width="3.77734375" style="222" bestFit="1" customWidth="1"/>
    <col min="9974" max="9974" width="5.88671875" style="222" bestFit="1" customWidth="1"/>
    <col min="9975" max="9975" width="3.88671875" style="222" bestFit="1" customWidth="1"/>
    <col min="9976" max="9984" width="9.109375" style="221"/>
    <col min="9985" max="9985" width="5.33203125" style="221" customWidth="1"/>
    <col min="9986" max="9986" width="9.44140625" style="221" customWidth="1"/>
    <col min="9987" max="9987" width="3.44140625" style="221" customWidth="1"/>
    <col min="9988" max="9988" width="2.77734375" style="221" customWidth="1"/>
    <col min="9989" max="9989" width="2.5546875" style="221" customWidth="1"/>
    <col min="9990" max="9991" width="4.77734375" style="221" customWidth="1"/>
    <col min="9992" max="9992" width="6" style="221" customWidth="1"/>
    <col min="9993" max="9993" width="7" style="221" customWidth="1"/>
    <col min="9994" max="9994" width="11.44140625" style="221" customWidth="1"/>
    <col min="9995" max="9995" width="14.109375" style="221" customWidth="1"/>
    <col min="9996" max="9996" width="2.6640625" style="221" customWidth="1"/>
    <col min="9997" max="9997" width="7.88671875" style="221" customWidth="1"/>
    <col min="9998" max="9999" width="8.77734375" style="221" customWidth="1"/>
    <col min="10000" max="10001" width="10.77734375" style="221" customWidth="1"/>
    <col min="10002" max="10002" width="9.88671875" style="221" customWidth="1"/>
    <col min="10003" max="10003" width="7.109375" style="221" customWidth="1"/>
    <col min="10004" max="10004" width="5.88671875" style="221" customWidth="1"/>
    <col min="10005" max="10005" width="13.77734375" style="221" customWidth="1"/>
    <col min="10006" max="10006" width="3.21875" style="221" customWidth="1"/>
    <col min="10007" max="10007" width="2.6640625" style="221" customWidth="1"/>
    <col min="10008" max="10008" width="2.77734375" style="221" customWidth="1"/>
    <col min="10009" max="10009" width="9.5546875" style="221" customWidth="1"/>
    <col min="10010" max="10010" width="4.6640625" style="221" customWidth="1"/>
    <col min="10011" max="10011" width="6" style="221" customWidth="1"/>
    <col min="10012" max="10014" width="6.21875" style="221" customWidth="1"/>
    <col min="10015" max="10015" width="6.77734375" style="221" customWidth="1"/>
    <col min="10016" max="10016" width="4" style="221" customWidth="1"/>
    <col min="10017" max="10019" width="6.21875" style="221" customWidth="1"/>
    <col min="10020" max="10020" width="7" style="221" customWidth="1"/>
    <col min="10021" max="10021" width="6.21875" style="221" customWidth="1"/>
    <col min="10022" max="10022" width="7" style="221" customWidth="1"/>
    <col min="10023" max="10023" width="3.5546875" style="221" customWidth="1"/>
    <col min="10024" max="10024" width="6.21875" style="221" customWidth="1"/>
    <col min="10025" max="10025" width="13.77734375" style="221" customWidth="1"/>
    <col min="10026" max="10026" width="3.21875" style="221" customWidth="1"/>
    <col min="10027" max="10027" width="2.6640625" style="221" customWidth="1"/>
    <col min="10028" max="10028" width="2.77734375" style="221" customWidth="1"/>
    <col min="10029" max="10029" width="4.77734375" style="221" customWidth="1"/>
    <col min="10030" max="10030" width="4.6640625" style="221" customWidth="1"/>
    <col min="10031" max="10031" width="6" style="221" customWidth="1"/>
    <col min="10032" max="10032" width="9.5546875" style="221" customWidth="1"/>
    <col min="10033" max="10035" width="6.77734375" style="221" customWidth="1"/>
    <col min="10036" max="10036" width="4" style="221" customWidth="1"/>
    <col min="10037" max="10037" width="2.21875" style="221" customWidth="1"/>
    <col min="10038" max="10038" width="4" style="221" customWidth="1"/>
    <col min="10039" max="10039" width="3.6640625" style="221" customWidth="1"/>
    <col min="10040" max="10042" width="3.5546875" style="221" customWidth="1"/>
    <col min="10043" max="10043" width="6.109375" style="221" customWidth="1"/>
    <col min="10044" max="10044" width="14.33203125" style="221" customWidth="1"/>
    <col min="10045" max="10045" width="13.88671875" style="221" customWidth="1"/>
    <col min="10046" max="10046" width="3.21875" style="221" customWidth="1"/>
    <col min="10047" max="10047" width="2.6640625" style="221" customWidth="1"/>
    <col min="10048" max="10048" width="2.77734375" style="221" customWidth="1"/>
    <col min="10049" max="10049" width="4.77734375" style="221" customWidth="1"/>
    <col min="10050" max="10050" width="4.6640625" style="221" customWidth="1"/>
    <col min="10051" max="10051" width="6" style="221" customWidth="1"/>
    <col min="10052" max="10055" width="6.77734375" style="221" customWidth="1"/>
    <col min="10056" max="10056" width="4" style="221" customWidth="1"/>
    <col min="10057" max="10057" width="6.21875" style="221" customWidth="1"/>
    <col min="10058" max="10058" width="4" style="221" customWidth="1"/>
    <col min="10059" max="10059" width="3.6640625" style="221" customWidth="1"/>
    <col min="10060" max="10063" width="3.5546875" style="221" customWidth="1"/>
    <col min="10064" max="10064" width="6.21875" style="221" customWidth="1"/>
    <col min="10065" max="10065" width="13.88671875" style="221" customWidth="1"/>
    <col min="10066" max="10066" width="3.21875" style="221" customWidth="1"/>
    <col min="10067" max="10067" width="2.6640625" style="221" customWidth="1"/>
    <col min="10068" max="10068" width="2.77734375" style="221" customWidth="1"/>
    <col min="10069" max="10069" width="4.77734375" style="221" customWidth="1"/>
    <col min="10070" max="10070" width="4.6640625" style="221" customWidth="1"/>
    <col min="10071" max="10071" width="6" style="221" customWidth="1"/>
    <col min="10072" max="10075" width="6.77734375" style="221" customWidth="1"/>
    <col min="10076" max="10076" width="4" style="221" customWidth="1"/>
    <col min="10077" max="10077" width="2.21875" style="221" customWidth="1"/>
    <col min="10078" max="10078" width="4" style="221" customWidth="1"/>
    <col min="10079" max="10079" width="3.6640625" style="221" customWidth="1"/>
    <col min="10080" max="10084" width="3.5546875" style="221" customWidth="1"/>
    <col min="10085" max="10086" width="11.5546875" style="221" customWidth="1"/>
    <col min="10087" max="10087" width="9.21875" style="221" customWidth="1"/>
    <col min="10088" max="10088" width="9.109375" style="221" customWidth="1"/>
    <col min="10089" max="10090" width="9.21875" style="221" customWidth="1"/>
    <col min="10091" max="10091" width="9.109375" style="221" customWidth="1"/>
    <col min="10092" max="10092" width="2.88671875" style="221" customWidth="1"/>
    <col min="10093" max="10093" width="2.44140625" style="221" customWidth="1"/>
    <col min="10094" max="10095" width="9.109375" style="221" customWidth="1"/>
    <col min="10096" max="10096" width="9.109375" style="221"/>
    <col min="10097" max="10097" width="2.88671875" style="222" bestFit="1" customWidth="1"/>
    <col min="10098" max="10098" width="2.44140625" style="222" bestFit="1" customWidth="1"/>
    <col min="10099" max="10099" width="2.21875" style="222" bestFit="1" customWidth="1"/>
    <col min="10100" max="10101" width="3.77734375" style="222" bestFit="1" customWidth="1"/>
    <col min="10102" max="10102" width="5.88671875" style="222" bestFit="1" customWidth="1"/>
    <col min="10103" max="10103" width="3.88671875" style="222" bestFit="1" customWidth="1"/>
    <col min="10104" max="10112" width="9.109375" style="221"/>
    <col min="10113" max="10113" width="5.33203125" style="221" customWidth="1"/>
    <col min="10114" max="10114" width="9.44140625" style="221" customWidth="1"/>
    <col min="10115" max="10115" width="3.44140625" style="221" customWidth="1"/>
    <col min="10116" max="10116" width="2.77734375" style="221" customWidth="1"/>
    <col min="10117" max="10117" width="2.5546875" style="221" customWidth="1"/>
    <col min="10118" max="10119" width="4.77734375" style="221" customWidth="1"/>
    <col min="10120" max="10120" width="6" style="221" customWidth="1"/>
    <col min="10121" max="10121" width="7" style="221" customWidth="1"/>
    <col min="10122" max="10122" width="11.44140625" style="221" customWidth="1"/>
    <col min="10123" max="10123" width="14.109375" style="221" customWidth="1"/>
    <col min="10124" max="10124" width="2.6640625" style="221" customWidth="1"/>
    <col min="10125" max="10125" width="7.88671875" style="221" customWidth="1"/>
    <col min="10126" max="10127" width="8.77734375" style="221" customWidth="1"/>
    <col min="10128" max="10129" width="10.77734375" style="221" customWidth="1"/>
    <col min="10130" max="10130" width="9.88671875" style="221" customWidth="1"/>
    <col min="10131" max="10131" width="7.109375" style="221" customWidth="1"/>
    <col min="10132" max="10132" width="5.88671875" style="221" customWidth="1"/>
    <col min="10133" max="10133" width="13.77734375" style="221" customWidth="1"/>
    <col min="10134" max="10134" width="3.21875" style="221" customWidth="1"/>
    <col min="10135" max="10135" width="2.6640625" style="221" customWidth="1"/>
    <col min="10136" max="10136" width="2.77734375" style="221" customWidth="1"/>
    <col min="10137" max="10137" width="9.5546875" style="221" customWidth="1"/>
    <col min="10138" max="10138" width="4.6640625" style="221" customWidth="1"/>
    <col min="10139" max="10139" width="6" style="221" customWidth="1"/>
    <col min="10140" max="10142" width="6.21875" style="221" customWidth="1"/>
    <col min="10143" max="10143" width="6.77734375" style="221" customWidth="1"/>
    <col min="10144" max="10144" width="4" style="221" customWidth="1"/>
    <col min="10145" max="10147" width="6.21875" style="221" customWidth="1"/>
    <col min="10148" max="10148" width="7" style="221" customWidth="1"/>
    <col min="10149" max="10149" width="6.21875" style="221" customWidth="1"/>
    <col min="10150" max="10150" width="7" style="221" customWidth="1"/>
    <col min="10151" max="10151" width="3.5546875" style="221" customWidth="1"/>
    <col min="10152" max="10152" width="6.21875" style="221" customWidth="1"/>
    <col min="10153" max="10153" width="13.77734375" style="221" customWidth="1"/>
    <col min="10154" max="10154" width="3.21875" style="221" customWidth="1"/>
    <col min="10155" max="10155" width="2.6640625" style="221" customWidth="1"/>
    <col min="10156" max="10156" width="2.77734375" style="221" customWidth="1"/>
    <col min="10157" max="10157" width="4.77734375" style="221" customWidth="1"/>
    <col min="10158" max="10158" width="4.6640625" style="221" customWidth="1"/>
    <col min="10159" max="10159" width="6" style="221" customWidth="1"/>
    <col min="10160" max="10160" width="9.5546875" style="221" customWidth="1"/>
    <col min="10161" max="10163" width="6.77734375" style="221" customWidth="1"/>
    <col min="10164" max="10164" width="4" style="221" customWidth="1"/>
    <col min="10165" max="10165" width="2.21875" style="221" customWidth="1"/>
    <col min="10166" max="10166" width="4" style="221" customWidth="1"/>
    <col min="10167" max="10167" width="3.6640625" style="221" customWidth="1"/>
    <col min="10168" max="10170" width="3.5546875" style="221" customWidth="1"/>
    <col min="10171" max="10171" width="6.109375" style="221" customWidth="1"/>
    <col min="10172" max="10172" width="14.33203125" style="221" customWidth="1"/>
    <col min="10173" max="10173" width="13.88671875" style="221" customWidth="1"/>
    <col min="10174" max="10174" width="3.21875" style="221" customWidth="1"/>
    <col min="10175" max="10175" width="2.6640625" style="221" customWidth="1"/>
    <col min="10176" max="10176" width="2.77734375" style="221" customWidth="1"/>
    <col min="10177" max="10177" width="4.77734375" style="221" customWidth="1"/>
    <col min="10178" max="10178" width="4.6640625" style="221" customWidth="1"/>
    <col min="10179" max="10179" width="6" style="221" customWidth="1"/>
    <col min="10180" max="10183" width="6.77734375" style="221" customWidth="1"/>
    <col min="10184" max="10184" width="4" style="221" customWidth="1"/>
    <col min="10185" max="10185" width="6.21875" style="221" customWidth="1"/>
    <col min="10186" max="10186" width="4" style="221" customWidth="1"/>
    <col min="10187" max="10187" width="3.6640625" style="221" customWidth="1"/>
    <col min="10188" max="10191" width="3.5546875" style="221" customWidth="1"/>
    <col min="10192" max="10192" width="6.21875" style="221" customWidth="1"/>
    <col min="10193" max="10193" width="13.88671875" style="221" customWidth="1"/>
    <col min="10194" max="10194" width="3.21875" style="221" customWidth="1"/>
    <col min="10195" max="10195" width="2.6640625" style="221" customWidth="1"/>
    <col min="10196" max="10196" width="2.77734375" style="221" customWidth="1"/>
    <col min="10197" max="10197" width="4.77734375" style="221" customWidth="1"/>
    <col min="10198" max="10198" width="4.6640625" style="221" customWidth="1"/>
    <col min="10199" max="10199" width="6" style="221" customWidth="1"/>
    <col min="10200" max="10203" width="6.77734375" style="221" customWidth="1"/>
    <col min="10204" max="10204" width="4" style="221" customWidth="1"/>
    <col min="10205" max="10205" width="2.21875" style="221" customWidth="1"/>
    <col min="10206" max="10206" width="4" style="221" customWidth="1"/>
    <col min="10207" max="10207" width="3.6640625" style="221" customWidth="1"/>
    <col min="10208" max="10212" width="3.5546875" style="221" customWidth="1"/>
    <col min="10213" max="10214" width="11.5546875" style="221" customWidth="1"/>
    <col min="10215" max="10215" width="9.21875" style="221" customWidth="1"/>
    <col min="10216" max="10216" width="9.109375" style="221" customWidth="1"/>
    <col min="10217" max="10218" width="9.21875" style="221" customWidth="1"/>
    <col min="10219" max="10219" width="9.109375" style="221" customWidth="1"/>
    <col min="10220" max="10220" width="2.88671875" style="221" customWidth="1"/>
    <col min="10221" max="10221" width="2.44140625" style="221" customWidth="1"/>
    <col min="10222" max="10223" width="9.109375" style="221" customWidth="1"/>
    <col min="10224" max="10224" width="9.109375" style="221"/>
    <col min="10225" max="10225" width="2.88671875" style="222" bestFit="1" customWidth="1"/>
    <col min="10226" max="10226" width="2.44140625" style="222" bestFit="1" customWidth="1"/>
    <col min="10227" max="10227" width="2.21875" style="222" bestFit="1" customWidth="1"/>
    <col min="10228" max="10229" width="3.77734375" style="222" bestFit="1" customWidth="1"/>
    <col min="10230" max="10230" width="5.88671875" style="222" bestFit="1" customWidth="1"/>
    <col min="10231" max="10231" width="3.88671875" style="222" bestFit="1" customWidth="1"/>
    <col min="10232" max="10240" width="9.109375" style="221"/>
    <col min="10241" max="10241" width="5.33203125" style="221" customWidth="1"/>
    <col min="10242" max="10242" width="9.44140625" style="221" customWidth="1"/>
    <col min="10243" max="10243" width="3.44140625" style="221" customWidth="1"/>
    <col min="10244" max="10244" width="2.77734375" style="221" customWidth="1"/>
    <col min="10245" max="10245" width="2.5546875" style="221" customWidth="1"/>
    <col min="10246" max="10247" width="4.77734375" style="221" customWidth="1"/>
    <col min="10248" max="10248" width="6" style="221" customWidth="1"/>
    <col min="10249" max="10249" width="7" style="221" customWidth="1"/>
    <col min="10250" max="10250" width="11.44140625" style="221" customWidth="1"/>
    <col min="10251" max="10251" width="14.109375" style="221" customWidth="1"/>
    <col min="10252" max="10252" width="2.6640625" style="221" customWidth="1"/>
    <col min="10253" max="10253" width="7.88671875" style="221" customWidth="1"/>
    <col min="10254" max="10255" width="8.77734375" style="221" customWidth="1"/>
    <col min="10256" max="10257" width="10.77734375" style="221" customWidth="1"/>
    <col min="10258" max="10258" width="9.88671875" style="221" customWidth="1"/>
    <col min="10259" max="10259" width="7.109375" style="221" customWidth="1"/>
    <col min="10260" max="10260" width="5.88671875" style="221" customWidth="1"/>
    <col min="10261" max="10261" width="13.77734375" style="221" customWidth="1"/>
    <col min="10262" max="10262" width="3.21875" style="221" customWidth="1"/>
    <col min="10263" max="10263" width="2.6640625" style="221" customWidth="1"/>
    <col min="10264" max="10264" width="2.77734375" style="221" customWidth="1"/>
    <col min="10265" max="10265" width="9.5546875" style="221" customWidth="1"/>
    <col min="10266" max="10266" width="4.6640625" style="221" customWidth="1"/>
    <col min="10267" max="10267" width="6" style="221" customWidth="1"/>
    <col min="10268" max="10270" width="6.21875" style="221" customWidth="1"/>
    <col min="10271" max="10271" width="6.77734375" style="221" customWidth="1"/>
    <col min="10272" max="10272" width="4" style="221" customWidth="1"/>
    <col min="10273" max="10275" width="6.21875" style="221" customWidth="1"/>
    <col min="10276" max="10276" width="7" style="221" customWidth="1"/>
    <col min="10277" max="10277" width="6.21875" style="221" customWidth="1"/>
    <col min="10278" max="10278" width="7" style="221" customWidth="1"/>
    <col min="10279" max="10279" width="3.5546875" style="221" customWidth="1"/>
    <col min="10280" max="10280" width="6.21875" style="221" customWidth="1"/>
    <col min="10281" max="10281" width="13.77734375" style="221" customWidth="1"/>
    <col min="10282" max="10282" width="3.21875" style="221" customWidth="1"/>
    <col min="10283" max="10283" width="2.6640625" style="221" customWidth="1"/>
    <col min="10284" max="10284" width="2.77734375" style="221" customWidth="1"/>
    <col min="10285" max="10285" width="4.77734375" style="221" customWidth="1"/>
    <col min="10286" max="10286" width="4.6640625" style="221" customWidth="1"/>
    <col min="10287" max="10287" width="6" style="221" customWidth="1"/>
    <col min="10288" max="10288" width="9.5546875" style="221" customWidth="1"/>
    <col min="10289" max="10291" width="6.77734375" style="221" customWidth="1"/>
    <col min="10292" max="10292" width="4" style="221" customWidth="1"/>
    <col min="10293" max="10293" width="2.21875" style="221" customWidth="1"/>
    <col min="10294" max="10294" width="4" style="221" customWidth="1"/>
    <col min="10295" max="10295" width="3.6640625" style="221" customWidth="1"/>
    <col min="10296" max="10298" width="3.5546875" style="221" customWidth="1"/>
    <col min="10299" max="10299" width="6.109375" style="221" customWidth="1"/>
    <col min="10300" max="10300" width="14.33203125" style="221" customWidth="1"/>
    <col min="10301" max="10301" width="13.88671875" style="221" customWidth="1"/>
    <col min="10302" max="10302" width="3.21875" style="221" customWidth="1"/>
    <col min="10303" max="10303" width="2.6640625" style="221" customWidth="1"/>
    <col min="10304" max="10304" width="2.77734375" style="221" customWidth="1"/>
    <col min="10305" max="10305" width="4.77734375" style="221" customWidth="1"/>
    <col min="10306" max="10306" width="4.6640625" style="221" customWidth="1"/>
    <col min="10307" max="10307" width="6" style="221" customWidth="1"/>
    <col min="10308" max="10311" width="6.77734375" style="221" customWidth="1"/>
    <col min="10312" max="10312" width="4" style="221" customWidth="1"/>
    <col min="10313" max="10313" width="6.21875" style="221" customWidth="1"/>
    <col min="10314" max="10314" width="4" style="221" customWidth="1"/>
    <col min="10315" max="10315" width="3.6640625" style="221" customWidth="1"/>
    <col min="10316" max="10319" width="3.5546875" style="221" customWidth="1"/>
    <col min="10320" max="10320" width="6.21875" style="221" customWidth="1"/>
    <col min="10321" max="10321" width="13.88671875" style="221" customWidth="1"/>
    <col min="10322" max="10322" width="3.21875" style="221" customWidth="1"/>
    <col min="10323" max="10323" width="2.6640625" style="221" customWidth="1"/>
    <col min="10324" max="10324" width="2.77734375" style="221" customWidth="1"/>
    <col min="10325" max="10325" width="4.77734375" style="221" customWidth="1"/>
    <col min="10326" max="10326" width="4.6640625" style="221" customWidth="1"/>
    <col min="10327" max="10327" width="6" style="221" customWidth="1"/>
    <col min="10328" max="10331" width="6.77734375" style="221" customWidth="1"/>
    <col min="10332" max="10332" width="4" style="221" customWidth="1"/>
    <col min="10333" max="10333" width="2.21875" style="221" customWidth="1"/>
    <col min="10334" max="10334" width="4" style="221" customWidth="1"/>
    <col min="10335" max="10335" width="3.6640625" style="221" customWidth="1"/>
    <col min="10336" max="10340" width="3.5546875" style="221" customWidth="1"/>
    <col min="10341" max="10342" width="11.5546875" style="221" customWidth="1"/>
    <col min="10343" max="10343" width="9.21875" style="221" customWidth="1"/>
    <col min="10344" max="10344" width="9.109375" style="221" customWidth="1"/>
    <col min="10345" max="10346" width="9.21875" style="221" customWidth="1"/>
    <col min="10347" max="10347" width="9.109375" style="221" customWidth="1"/>
    <col min="10348" max="10348" width="2.88671875" style="221" customWidth="1"/>
    <col min="10349" max="10349" width="2.44140625" style="221" customWidth="1"/>
    <col min="10350" max="10351" width="9.109375" style="221" customWidth="1"/>
    <col min="10352" max="10352" width="9.109375" style="221"/>
    <col min="10353" max="10353" width="2.88671875" style="222" bestFit="1" customWidth="1"/>
    <col min="10354" max="10354" width="2.44140625" style="222" bestFit="1" customWidth="1"/>
    <col min="10355" max="10355" width="2.21875" style="222" bestFit="1" customWidth="1"/>
    <col min="10356" max="10357" width="3.77734375" style="222" bestFit="1" customWidth="1"/>
    <col min="10358" max="10358" width="5.88671875" style="222" bestFit="1" customWidth="1"/>
    <col min="10359" max="10359" width="3.88671875" style="222" bestFit="1" customWidth="1"/>
    <col min="10360" max="10368" width="9.109375" style="221"/>
    <col min="10369" max="10369" width="5.33203125" style="221" customWidth="1"/>
    <col min="10370" max="10370" width="9.44140625" style="221" customWidth="1"/>
    <col min="10371" max="10371" width="3.44140625" style="221" customWidth="1"/>
    <col min="10372" max="10372" width="2.77734375" style="221" customWidth="1"/>
    <col min="10373" max="10373" width="2.5546875" style="221" customWidth="1"/>
    <col min="10374" max="10375" width="4.77734375" style="221" customWidth="1"/>
    <col min="10376" max="10376" width="6" style="221" customWidth="1"/>
    <col min="10377" max="10377" width="7" style="221" customWidth="1"/>
    <col min="10378" max="10378" width="11.44140625" style="221" customWidth="1"/>
    <col min="10379" max="10379" width="14.109375" style="221" customWidth="1"/>
    <col min="10380" max="10380" width="2.6640625" style="221" customWidth="1"/>
    <col min="10381" max="10381" width="7.88671875" style="221" customWidth="1"/>
    <col min="10382" max="10383" width="8.77734375" style="221" customWidth="1"/>
    <col min="10384" max="10385" width="10.77734375" style="221" customWidth="1"/>
    <col min="10386" max="10386" width="9.88671875" style="221" customWidth="1"/>
    <col min="10387" max="10387" width="7.109375" style="221" customWidth="1"/>
    <col min="10388" max="10388" width="5.88671875" style="221" customWidth="1"/>
    <col min="10389" max="10389" width="13.77734375" style="221" customWidth="1"/>
    <col min="10390" max="10390" width="3.21875" style="221" customWidth="1"/>
    <col min="10391" max="10391" width="2.6640625" style="221" customWidth="1"/>
    <col min="10392" max="10392" width="2.77734375" style="221" customWidth="1"/>
    <col min="10393" max="10393" width="9.5546875" style="221" customWidth="1"/>
    <col min="10394" max="10394" width="4.6640625" style="221" customWidth="1"/>
    <col min="10395" max="10395" width="6" style="221" customWidth="1"/>
    <col min="10396" max="10398" width="6.21875" style="221" customWidth="1"/>
    <col min="10399" max="10399" width="6.77734375" style="221" customWidth="1"/>
    <col min="10400" max="10400" width="4" style="221" customWidth="1"/>
    <col min="10401" max="10403" width="6.21875" style="221" customWidth="1"/>
    <col min="10404" max="10404" width="7" style="221" customWidth="1"/>
    <col min="10405" max="10405" width="6.21875" style="221" customWidth="1"/>
    <col min="10406" max="10406" width="7" style="221" customWidth="1"/>
    <col min="10407" max="10407" width="3.5546875" style="221" customWidth="1"/>
    <col min="10408" max="10408" width="6.21875" style="221" customWidth="1"/>
    <col min="10409" max="10409" width="13.77734375" style="221" customWidth="1"/>
    <col min="10410" max="10410" width="3.21875" style="221" customWidth="1"/>
    <col min="10411" max="10411" width="2.6640625" style="221" customWidth="1"/>
    <col min="10412" max="10412" width="2.77734375" style="221" customWidth="1"/>
    <col min="10413" max="10413" width="4.77734375" style="221" customWidth="1"/>
    <col min="10414" max="10414" width="4.6640625" style="221" customWidth="1"/>
    <col min="10415" max="10415" width="6" style="221" customWidth="1"/>
    <col min="10416" max="10416" width="9.5546875" style="221" customWidth="1"/>
    <col min="10417" max="10419" width="6.77734375" style="221" customWidth="1"/>
    <col min="10420" max="10420" width="4" style="221" customWidth="1"/>
    <col min="10421" max="10421" width="2.21875" style="221" customWidth="1"/>
    <col min="10422" max="10422" width="4" style="221" customWidth="1"/>
    <col min="10423" max="10423" width="3.6640625" style="221" customWidth="1"/>
    <col min="10424" max="10426" width="3.5546875" style="221" customWidth="1"/>
    <col min="10427" max="10427" width="6.109375" style="221" customWidth="1"/>
    <col min="10428" max="10428" width="14.33203125" style="221" customWidth="1"/>
    <col min="10429" max="10429" width="13.88671875" style="221" customWidth="1"/>
    <col min="10430" max="10430" width="3.21875" style="221" customWidth="1"/>
    <col min="10431" max="10431" width="2.6640625" style="221" customWidth="1"/>
    <col min="10432" max="10432" width="2.77734375" style="221" customWidth="1"/>
    <col min="10433" max="10433" width="4.77734375" style="221" customWidth="1"/>
    <col min="10434" max="10434" width="4.6640625" style="221" customWidth="1"/>
    <col min="10435" max="10435" width="6" style="221" customWidth="1"/>
    <col min="10436" max="10439" width="6.77734375" style="221" customWidth="1"/>
    <col min="10440" max="10440" width="4" style="221" customWidth="1"/>
    <col min="10441" max="10441" width="6.21875" style="221" customWidth="1"/>
    <col min="10442" max="10442" width="4" style="221" customWidth="1"/>
    <col min="10443" max="10443" width="3.6640625" style="221" customWidth="1"/>
    <col min="10444" max="10447" width="3.5546875" style="221" customWidth="1"/>
    <col min="10448" max="10448" width="6.21875" style="221" customWidth="1"/>
    <col min="10449" max="10449" width="13.88671875" style="221" customWidth="1"/>
    <col min="10450" max="10450" width="3.21875" style="221" customWidth="1"/>
    <col min="10451" max="10451" width="2.6640625" style="221" customWidth="1"/>
    <col min="10452" max="10452" width="2.77734375" style="221" customWidth="1"/>
    <col min="10453" max="10453" width="4.77734375" style="221" customWidth="1"/>
    <col min="10454" max="10454" width="4.6640625" style="221" customWidth="1"/>
    <col min="10455" max="10455" width="6" style="221" customWidth="1"/>
    <col min="10456" max="10459" width="6.77734375" style="221" customWidth="1"/>
    <col min="10460" max="10460" width="4" style="221" customWidth="1"/>
    <col min="10461" max="10461" width="2.21875" style="221" customWidth="1"/>
    <col min="10462" max="10462" width="4" style="221" customWidth="1"/>
    <col min="10463" max="10463" width="3.6640625" style="221" customWidth="1"/>
    <col min="10464" max="10468" width="3.5546875" style="221" customWidth="1"/>
    <col min="10469" max="10470" width="11.5546875" style="221" customWidth="1"/>
    <col min="10471" max="10471" width="9.21875" style="221" customWidth="1"/>
    <col min="10472" max="10472" width="9.109375" style="221" customWidth="1"/>
    <col min="10473" max="10474" width="9.21875" style="221" customWidth="1"/>
    <col min="10475" max="10475" width="9.109375" style="221" customWidth="1"/>
    <col min="10476" max="10476" width="2.88671875" style="221" customWidth="1"/>
    <col min="10477" max="10477" width="2.44140625" style="221" customWidth="1"/>
    <col min="10478" max="10479" width="9.109375" style="221" customWidth="1"/>
    <col min="10480" max="10480" width="9.109375" style="221"/>
    <col min="10481" max="10481" width="2.88671875" style="222" bestFit="1" customWidth="1"/>
    <col min="10482" max="10482" width="2.44140625" style="222" bestFit="1" customWidth="1"/>
    <col min="10483" max="10483" width="2.21875" style="222" bestFit="1" customWidth="1"/>
    <col min="10484" max="10485" width="3.77734375" style="222" bestFit="1" customWidth="1"/>
    <col min="10486" max="10486" width="5.88671875" style="222" bestFit="1" customWidth="1"/>
    <col min="10487" max="10487" width="3.88671875" style="222" bestFit="1" customWidth="1"/>
    <col min="10488" max="10496" width="9.109375" style="221"/>
    <col min="10497" max="10497" width="5.33203125" style="221" customWidth="1"/>
    <col min="10498" max="10498" width="9.44140625" style="221" customWidth="1"/>
    <col min="10499" max="10499" width="3.44140625" style="221" customWidth="1"/>
    <col min="10500" max="10500" width="2.77734375" style="221" customWidth="1"/>
    <col min="10501" max="10501" width="2.5546875" style="221" customWidth="1"/>
    <col min="10502" max="10503" width="4.77734375" style="221" customWidth="1"/>
    <col min="10504" max="10504" width="6" style="221" customWidth="1"/>
    <col min="10505" max="10505" width="7" style="221" customWidth="1"/>
    <col min="10506" max="10506" width="11.44140625" style="221" customWidth="1"/>
    <col min="10507" max="10507" width="14.109375" style="221" customWidth="1"/>
    <col min="10508" max="10508" width="2.6640625" style="221" customWidth="1"/>
    <col min="10509" max="10509" width="7.88671875" style="221" customWidth="1"/>
    <col min="10510" max="10511" width="8.77734375" style="221" customWidth="1"/>
    <col min="10512" max="10513" width="10.77734375" style="221" customWidth="1"/>
    <col min="10514" max="10514" width="9.88671875" style="221" customWidth="1"/>
    <col min="10515" max="10515" width="7.109375" style="221" customWidth="1"/>
    <col min="10516" max="10516" width="5.88671875" style="221" customWidth="1"/>
    <col min="10517" max="10517" width="13.77734375" style="221" customWidth="1"/>
    <col min="10518" max="10518" width="3.21875" style="221" customWidth="1"/>
    <col min="10519" max="10519" width="2.6640625" style="221" customWidth="1"/>
    <col min="10520" max="10520" width="2.77734375" style="221" customWidth="1"/>
    <col min="10521" max="10521" width="9.5546875" style="221" customWidth="1"/>
    <col min="10522" max="10522" width="4.6640625" style="221" customWidth="1"/>
    <col min="10523" max="10523" width="6" style="221" customWidth="1"/>
    <col min="10524" max="10526" width="6.21875" style="221" customWidth="1"/>
    <col min="10527" max="10527" width="6.77734375" style="221" customWidth="1"/>
    <col min="10528" max="10528" width="4" style="221" customWidth="1"/>
    <col min="10529" max="10531" width="6.21875" style="221" customWidth="1"/>
    <col min="10532" max="10532" width="7" style="221" customWidth="1"/>
    <col min="10533" max="10533" width="6.21875" style="221" customWidth="1"/>
    <col min="10534" max="10534" width="7" style="221" customWidth="1"/>
    <col min="10535" max="10535" width="3.5546875" style="221" customWidth="1"/>
    <col min="10536" max="10536" width="6.21875" style="221" customWidth="1"/>
    <col min="10537" max="10537" width="13.77734375" style="221" customWidth="1"/>
    <col min="10538" max="10538" width="3.21875" style="221" customWidth="1"/>
    <col min="10539" max="10539" width="2.6640625" style="221" customWidth="1"/>
    <col min="10540" max="10540" width="2.77734375" style="221" customWidth="1"/>
    <col min="10541" max="10541" width="4.77734375" style="221" customWidth="1"/>
    <col min="10542" max="10542" width="4.6640625" style="221" customWidth="1"/>
    <col min="10543" max="10543" width="6" style="221" customWidth="1"/>
    <col min="10544" max="10544" width="9.5546875" style="221" customWidth="1"/>
    <col min="10545" max="10547" width="6.77734375" style="221" customWidth="1"/>
    <col min="10548" max="10548" width="4" style="221" customWidth="1"/>
    <col min="10549" max="10549" width="2.21875" style="221" customWidth="1"/>
    <col min="10550" max="10550" width="4" style="221" customWidth="1"/>
    <col min="10551" max="10551" width="3.6640625" style="221" customWidth="1"/>
    <col min="10552" max="10554" width="3.5546875" style="221" customWidth="1"/>
    <col min="10555" max="10555" width="6.109375" style="221" customWidth="1"/>
    <col min="10556" max="10556" width="14.33203125" style="221" customWidth="1"/>
    <col min="10557" max="10557" width="13.88671875" style="221" customWidth="1"/>
    <col min="10558" max="10558" width="3.21875" style="221" customWidth="1"/>
    <col min="10559" max="10559" width="2.6640625" style="221" customWidth="1"/>
    <col min="10560" max="10560" width="2.77734375" style="221" customWidth="1"/>
    <col min="10561" max="10561" width="4.77734375" style="221" customWidth="1"/>
    <col min="10562" max="10562" width="4.6640625" style="221" customWidth="1"/>
    <col min="10563" max="10563" width="6" style="221" customWidth="1"/>
    <col min="10564" max="10567" width="6.77734375" style="221" customWidth="1"/>
    <col min="10568" max="10568" width="4" style="221" customWidth="1"/>
    <col min="10569" max="10569" width="6.21875" style="221" customWidth="1"/>
    <col min="10570" max="10570" width="4" style="221" customWidth="1"/>
    <col min="10571" max="10571" width="3.6640625" style="221" customWidth="1"/>
    <col min="10572" max="10575" width="3.5546875" style="221" customWidth="1"/>
    <col min="10576" max="10576" width="6.21875" style="221" customWidth="1"/>
    <col min="10577" max="10577" width="13.88671875" style="221" customWidth="1"/>
    <col min="10578" max="10578" width="3.21875" style="221" customWidth="1"/>
    <col min="10579" max="10579" width="2.6640625" style="221" customWidth="1"/>
    <col min="10580" max="10580" width="2.77734375" style="221" customWidth="1"/>
    <col min="10581" max="10581" width="4.77734375" style="221" customWidth="1"/>
    <col min="10582" max="10582" width="4.6640625" style="221" customWidth="1"/>
    <col min="10583" max="10583" width="6" style="221" customWidth="1"/>
    <col min="10584" max="10587" width="6.77734375" style="221" customWidth="1"/>
    <col min="10588" max="10588" width="4" style="221" customWidth="1"/>
    <col min="10589" max="10589" width="2.21875" style="221" customWidth="1"/>
    <col min="10590" max="10590" width="4" style="221" customWidth="1"/>
    <col min="10591" max="10591" width="3.6640625" style="221" customWidth="1"/>
    <col min="10592" max="10596" width="3.5546875" style="221" customWidth="1"/>
    <col min="10597" max="10598" width="11.5546875" style="221" customWidth="1"/>
    <col min="10599" max="10599" width="9.21875" style="221" customWidth="1"/>
    <col min="10600" max="10600" width="9.109375" style="221" customWidth="1"/>
    <col min="10601" max="10602" width="9.21875" style="221" customWidth="1"/>
    <col min="10603" max="10603" width="9.109375" style="221" customWidth="1"/>
    <col min="10604" max="10604" width="2.88671875" style="221" customWidth="1"/>
    <col min="10605" max="10605" width="2.44140625" style="221" customWidth="1"/>
    <col min="10606" max="10607" width="9.109375" style="221" customWidth="1"/>
    <col min="10608" max="10608" width="9.109375" style="221"/>
    <col min="10609" max="10609" width="2.88671875" style="222" bestFit="1" customWidth="1"/>
    <col min="10610" max="10610" width="2.44140625" style="222" bestFit="1" customWidth="1"/>
    <col min="10611" max="10611" width="2.21875" style="222" bestFit="1" customWidth="1"/>
    <col min="10612" max="10613" width="3.77734375" style="222" bestFit="1" customWidth="1"/>
    <col min="10614" max="10614" width="5.88671875" style="222" bestFit="1" customWidth="1"/>
    <col min="10615" max="10615" width="3.88671875" style="222" bestFit="1" customWidth="1"/>
    <col min="10616" max="10624" width="9.109375" style="221"/>
    <col min="10625" max="10625" width="5.33203125" style="221" customWidth="1"/>
    <col min="10626" max="10626" width="9.44140625" style="221" customWidth="1"/>
    <col min="10627" max="10627" width="3.44140625" style="221" customWidth="1"/>
    <col min="10628" max="10628" width="2.77734375" style="221" customWidth="1"/>
    <col min="10629" max="10629" width="2.5546875" style="221" customWidth="1"/>
    <col min="10630" max="10631" width="4.77734375" style="221" customWidth="1"/>
    <col min="10632" max="10632" width="6" style="221" customWidth="1"/>
    <col min="10633" max="10633" width="7" style="221" customWidth="1"/>
    <col min="10634" max="10634" width="11.44140625" style="221" customWidth="1"/>
    <col min="10635" max="10635" width="14.109375" style="221" customWidth="1"/>
    <col min="10636" max="10636" width="2.6640625" style="221" customWidth="1"/>
    <col min="10637" max="10637" width="7.88671875" style="221" customWidth="1"/>
    <col min="10638" max="10639" width="8.77734375" style="221" customWidth="1"/>
    <col min="10640" max="10641" width="10.77734375" style="221" customWidth="1"/>
    <col min="10642" max="10642" width="9.88671875" style="221" customWidth="1"/>
    <col min="10643" max="10643" width="7.109375" style="221" customWidth="1"/>
    <col min="10644" max="10644" width="5.88671875" style="221" customWidth="1"/>
    <col min="10645" max="10645" width="13.77734375" style="221" customWidth="1"/>
    <col min="10646" max="10646" width="3.21875" style="221" customWidth="1"/>
    <col min="10647" max="10647" width="2.6640625" style="221" customWidth="1"/>
    <col min="10648" max="10648" width="2.77734375" style="221" customWidth="1"/>
    <col min="10649" max="10649" width="9.5546875" style="221" customWidth="1"/>
    <col min="10650" max="10650" width="4.6640625" style="221" customWidth="1"/>
    <col min="10651" max="10651" width="6" style="221" customWidth="1"/>
    <col min="10652" max="10654" width="6.21875" style="221" customWidth="1"/>
    <col min="10655" max="10655" width="6.77734375" style="221" customWidth="1"/>
    <col min="10656" max="10656" width="4" style="221" customWidth="1"/>
    <col min="10657" max="10659" width="6.21875" style="221" customWidth="1"/>
    <col min="10660" max="10660" width="7" style="221" customWidth="1"/>
    <col min="10661" max="10661" width="6.21875" style="221" customWidth="1"/>
    <col min="10662" max="10662" width="7" style="221" customWidth="1"/>
    <col min="10663" max="10663" width="3.5546875" style="221" customWidth="1"/>
    <col min="10664" max="10664" width="6.21875" style="221" customWidth="1"/>
    <col min="10665" max="10665" width="13.77734375" style="221" customWidth="1"/>
    <col min="10666" max="10666" width="3.21875" style="221" customWidth="1"/>
    <col min="10667" max="10667" width="2.6640625" style="221" customWidth="1"/>
    <col min="10668" max="10668" width="2.77734375" style="221" customWidth="1"/>
    <col min="10669" max="10669" width="4.77734375" style="221" customWidth="1"/>
    <col min="10670" max="10670" width="4.6640625" style="221" customWidth="1"/>
    <col min="10671" max="10671" width="6" style="221" customWidth="1"/>
    <col min="10672" max="10672" width="9.5546875" style="221" customWidth="1"/>
    <col min="10673" max="10675" width="6.77734375" style="221" customWidth="1"/>
    <col min="10676" max="10676" width="4" style="221" customWidth="1"/>
    <col min="10677" max="10677" width="2.21875" style="221" customWidth="1"/>
    <col min="10678" max="10678" width="4" style="221" customWidth="1"/>
    <col min="10679" max="10679" width="3.6640625" style="221" customWidth="1"/>
    <col min="10680" max="10682" width="3.5546875" style="221" customWidth="1"/>
    <col min="10683" max="10683" width="6.109375" style="221" customWidth="1"/>
    <col min="10684" max="10684" width="14.33203125" style="221" customWidth="1"/>
    <col min="10685" max="10685" width="13.88671875" style="221" customWidth="1"/>
    <col min="10686" max="10686" width="3.21875" style="221" customWidth="1"/>
    <col min="10687" max="10687" width="2.6640625" style="221" customWidth="1"/>
    <col min="10688" max="10688" width="2.77734375" style="221" customWidth="1"/>
    <col min="10689" max="10689" width="4.77734375" style="221" customWidth="1"/>
    <col min="10690" max="10690" width="4.6640625" style="221" customWidth="1"/>
    <col min="10691" max="10691" width="6" style="221" customWidth="1"/>
    <col min="10692" max="10695" width="6.77734375" style="221" customWidth="1"/>
    <col min="10696" max="10696" width="4" style="221" customWidth="1"/>
    <col min="10697" max="10697" width="6.21875" style="221" customWidth="1"/>
    <col min="10698" max="10698" width="4" style="221" customWidth="1"/>
    <col min="10699" max="10699" width="3.6640625" style="221" customWidth="1"/>
    <col min="10700" max="10703" width="3.5546875" style="221" customWidth="1"/>
    <col min="10704" max="10704" width="6.21875" style="221" customWidth="1"/>
    <col min="10705" max="10705" width="13.88671875" style="221" customWidth="1"/>
    <col min="10706" max="10706" width="3.21875" style="221" customWidth="1"/>
    <col min="10707" max="10707" width="2.6640625" style="221" customWidth="1"/>
    <col min="10708" max="10708" width="2.77734375" style="221" customWidth="1"/>
    <col min="10709" max="10709" width="4.77734375" style="221" customWidth="1"/>
    <col min="10710" max="10710" width="4.6640625" style="221" customWidth="1"/>
    <col min="10711" max="10711" width="6" style="221" customWidth="1"/>
    <col min="10712" max="10715" width="6.77734375" style="221" customWidth="1"/>
    <col min="10716" max="10716" width="4" style="221" customWidth="1"/>
    <col min="10717" max="10717" width="2.21875" style="221" customWidth="1"/>
    <col min="10718" max="10718" width="4" style="221" customWidth="1"/>
    <col min="10719" max="10719" width="3.6640625" style="221" customWidth="1"/>
    <col min="10720" max="10724" width="3.5546875" style="221" customWidth="1"/>
    <col min="10725" max="10726" width="11.5546875" style="221" customWidth="1"/>
    <col min="10727" max="10727" width="9.21875" style="221" customWidth="1"/>
    <col min="10728" max="10728" width="9.109375" style="221" customWidth="1"/>
    <col min="10729" max="10730" width="9.21875" style="221" customWidth="1"/>
    <col min="10731" max="10731" width="9.109375" style="221" customWidth="1"/>
    <col min="10732" max="10732" width="2.88671875" style="221" customWidth="1"/>
    <col min="10733" max="10733" width="2.44140625" style="221" customWidth="1"/>
    <col min="10734" max="10735" width="9.109375" style="221" customWidth="1"/>
    <col min="10736" max="10736" width="9.109375" style="221"/>
    <col min="10737" max="10737" width="2.88671875" style="222" bestFit="1" customWidth="1"/>
    <col min="10738" max="10738" width="2.44140625" style="222" bestFit="1" customWidth="1"/>
    <col min="10739" max="10739" width="2.21875" style="222" bestFit="1" customWidth="1"/>
    <col min="10740" max="10741" width="3.77734375" style="222" bestFit="1" customWidth="1"/>
    <col min="10742" max="10742" width="5.88671875" style="222" bestFit="1" customWidth="1"/>
    <col min="10743" max="10743" width="3.88671875" style="222" bestFit="1" customWidth="1"/>
    <col min="10744" max="10752" width="9.109375" style="221"/>
    <col min="10753" max="10753" width="5.33203125" style="221" customWidth="1"/>
    <col min="10754" max="10754" width="9.44140625" style="221" customWidth="1"/>
    <col min="10755" max="10755" width="3.44140625" style="221" customWidth="1"/>
    <col min="10756" max="10756" width="2.77734375" style="221" customWidth="1"/>
    <col min="10757" max="10757" width="2.5546875" style="221" customWidth="1"/>
    <col min="10758" max="10759" width="4.77734375" style="221" customWidth="1"/>
    <col min="10760" max="10760" width="6" style="221" customWidth="1"/>
    <col min="10761" max="10761" width="7" style="221" customWidth="1"/>
    <col min="10762" max="10762" width="11.44140625" style="221" customWidth="1"/>
    <col min="10763" max="10763" width="14.109375" style="221" customWidth="1"/>
    <col min="10764" max="10764" width="2.6640625" style="221" customWidth="1"/>
    <col min="10765" max="10765" width="7.88671875" style="221" customWidth="1"/>
    <col min="10766" max="10767" width="8.77734375" style="221" customWidth="1"/>
    <col min="10768" max="10769" width="10.77734375" style="221" customWidth="1"/>
    <col min="10770" max="10770" width="9.88671875" style="221" customWidth="1"/>
    <col min="10771" max="10771" width="7.109375" style="221" customWidth="1"/>
    <col min="10772" max="10772" width="5.88671875" style="221" customWidth="1"/>
    <col min="10773" max="10773" width="13.77734375" style="221" customWidth="1"/>
    <col min="10774" max="10774" width="3.21875" style="221" customWidth="1"/>
    <col min="10775" max="10775" width="2.6640625" style="221" customWidth="1"/>
    <col min="10776" max="10776" width="2.77734375" style="221" customWidth="1"/>
    <col min="10777" max="10777" width="9.5546875" style="221" customWidth="1"/>
    <col min="10778" max="10778" width="4.6640625" style="221" customWidth="1"/>
    <col min="10779" max="10779" width="6" style="221" customWidth="1"/>
    <col min="10780" max="10782" width="6.21875" style="221" customWidth="1"/>
    <col min="10783" max="10783" width="6.77734375" style="221" customWidth="1"/>
    <col min="10784" max="10784" width="4" style="221" customWidth="1"/>
    <col min="10785" max="10787" width="6.21875" style="221" customWidth="1"/>
    <col min="10788" max="10788" width="7" style="221" customWidth="1"/>
    <col min="10789" max="10789" width="6.21875" style="221" customWidth="1"/>
    <col min="10790" max="10790" width="7" style="221" customWidth="1"/>
    <col min="10791" max="10791" width="3.5546875" style="221" customWidth="1"/>
    <col min="10792" max="10792" width="6.21875" style="221" customWidth="1"/>
    <col min="10793" max="10793" width="13.77734375" style="221" customWidth="1"/>
    <col min="10794" max="10794" width="3.21875" style="221" customWidth="1"/>
    <col min="10795" max="10795" width="2.6640625" style="221" customWidth="1"/>
    <col min="10796" max="10796" width="2.77734375" style="221" customWidth="1"/>
    <col min="10797" max="10797" width="4.77734375" style="221" customWidth="1"/>
    <col min="10798" max="10798" width="4.6640625" style="221" customWidth="1"/>
    <col min="10799" max="10799" width="6" style="221" customWidth="1"/>
    <col min="10800" max="10800" width="9.5546875" style="221" customWidth="1"/>
    <col min="10801" max="10803" width="6.77734375" style="221" customWidth="1"/>
    <col min="10804" max="10804" width="4" style="221" customWidth="1"/>
    <col min="10805" max="10805" width="2.21875" style="221" customWidth="1"/>
    <col min="10806" max="10806" width="4" style="221" customWidth="1"/>
    <col min="10807" max="10807" width="3.6640625" style="221" customWidth="1"/>
    <col min="10808" max="10810" width="3.5546875" style="221" customWidth="1"/>
    <col min="10811" max="10811" width="6.109375" style="221" customWidth="1"/>
    <col min="10812" max="10812" width="14.33203125" style="221" customWidth="1"/>
    <col min="10813" max="10813" width="13.88671875" style="221" customWidth="1"/>
    <col min="10814" max="10814" width="3.21875" style="221" customWidth="1"/>
    <col min="10815" max="10815" width="2.6640625" style="221" customWidth="1"/>
    <col min="10816" max="10816" width="2.77734375" style="221" customWidth="1"/>
    <col min="10817" max="10817" width="4.77734375" style="221" customWidth="1"/>
    <col min="10818" max="10818" width="4.6640625" style="221" customWidth="1"/>
    <col min="10819" max="10819" width="6" style="221" customWidth="1"/>
    <col min="10820" max="10823" width="6.77734375" style="221" customWidth="1"/>
    <col min="10824" max="10824" width="4" style="221" customWidth="1"/>
    <col min="10825" max="10825" width="6.21875" style="221" customWidth="1"/>
    <col min="10826" max="10826" width="4" style="221" customWidth="1"/>
    <col min="10827" max="10827" width="3.6640625" style="221" customWidth="1"/>
    <col min="10828" max="10831" width="3.5546875" style="221" customWidth="1"/>
    <col min="10832" max="10832" width="6.21875" style="221" customWidth="1"/>
    <col min="10833" max="10833" width="13.88671875" style="221" customWidth="1"/>
    <col min="10834" max="10834" width="3.21875" style="221" customWidth="1"/>
    <col min="10835" max="10835" width="2.6640625" style="221" customWidth="1"/>
    <col min="10836" max="10836" width="2.77734375" style="221" customWidth="1"/>
    <col min="10837" max="10837" width="4.77734375" style="221" customWidth="1"/>
    <col min="10838" max="10838" width="4.6640625" style="221" customWidth="1"/>
    <col min="10839" max="10839" width="6" style="221" customWidth="1"/>
    <col min="10840" max="10843" width="6.77734375" style="221" customWidth="1"/>
    <col min="10844" max="10844" width="4" style="221" customWidth="1"/>
    <col min="10845" max="10845" width="2.21875" style="221" customWidth="1"/>
    <col min="10846" max="10846" width="4" style="221" customWidth="1"/>
    <col min="10847" max="10847" width="3.6640625" style="221" customWidth="1"/>
    <col min="10848" max="10852" width="3.5546875" style="221" customWidth="1"/>
    <col min="10853" max="10854" width="11.5546875" style="221" customWidth="1"/>
    <col min="10855" max="10855" width="9.21875" style="221" customWidth="1"/>
    <col min="10856" max="10856" width="9.109375" style="221" customWidth="1"/>
    <col min="10857" max="10858" width="9.21875" style="221" customWidth="1"/>
    <col min="10859" max="10859" width="9.109375" style="221" customWidth="1"/>
    <col min="10860" max="10860" width="2.88671875" style="221" customWidth="1"/>
    <col min="10861" max="10861" width="2.44140625" style="221" customWidth="1"/>
    <col min="10862" max="10863" width="9.109375" style="221" customWidth="1"/>
    <col min="10864" max="10864" width="9.109375" style="221"/>
    <col min="10865" max="10865" width="2.88671875" style="222" bestFit="1" customWidth="1"/>
    <col min="10866" max="10866" width="2.44140625" style="222" bestFit="1" customWidth="1"/>
    <col min="10867" max="10867" width="2.21875" style="222" bestFit="1" customWidth="1"/>
    <col min="10868" max="10869" width="3.77734375" style="222" bestFit="1" customWidth="1"/>
    <col min="10870" max="10870" width="5.88671875" style="222" bestFit="1" customWidth="1"/>
    <col min="10871" max="10871" width="3.88671875" style="222" bestFit="1" customWidth="1"/>
    <col min="10872" max="10880" width="9.109375" style="221"/>
    <col min="10881" max="10881" width="5.33203125" style="221" customWidth="1"/>
    <col min="10882" max="10882" width="9.44140625" style="221" customWidth="1"/>
    <col min="10883" max="10883" width="3.44140625" style="221" customWidth="1"/>
    <col min="10884" max="10884" width="2.77734375" style="221" customWidth="1"/>
    <col min="10885" max="10885" width="2.5546875" style="221" customWidth="1"/>
    <col min="10886" max="10887" width="4.77734375" style="221" customWidth="1"/>
    <col min="10888" max="10888" width="6" style="221" customWidth="1"/>
    <col min="10889" max="10889" width="7" style="221" customWidth="1"/>
    <col min="10890" max="10890" width="11.44140625" style="221" customWidth="1"/>
    <col min="10891" max="10891" width="14.109375" style="221" customWidth="1"/>
    <col min="10892" max="10892" width="2.6640625" style="221" customWidth="1"/>
    <col min="10893" max="10893" width="7.88671875" style="221" customWidth="1"/>
    <col min="10894" max="10895" width="8.77734375" style="221" customWidth="1"/>
    <col min="10896" max="10897" width="10.77734375" style="221" customWidth="1"/>
    <col min="10898" max="10898" width="9.88671875" style="221" customWidth="1"/>
    <col min="10899" max="10899" width="7.109375" style="221" customWidth="1"/>
    <col min="10900" max="10900" width="5.88671875" style="221" customWidth="1"/>
    <col min="10901" max="10901" width="13.77734375" style="221" customWidth="1"/>
    <col min="10902" max="10902" width="3.21875" style="221" customWidth="1"/>
    <col min="10903" max="10903" width="2.6640625" style="221" customWidth="1"/>
    <col min="10904" max="10904" width="2.77734375" style="221" customWidth="1"/>
    <col min="10905" max="10905" width="9.5546875" style="221" customWidth="1"/>
    <col min="10906" max="10906" width="4.6640625" style="221" customWidth="1"/>
    <col min="10907" max="10907" width="6" style="221" customWidth="1"/>
    <col min="10908" max="10910" width="6.21875" style="221" customWidth="1"/>
    <col min="10911" max="10911" width="6.77734375" style="221" customWidth="1"/>
    <col min="10912" max="10912" width="4" style="221" customWidth="1"/>
    <col min="10913" max="10915" width="6.21875" style="221" customWidth="1"/>
    <col min="10916" max="10916" width="7" style="221" customWidth="1"/>
    <col min="10917" max="10917" width="6.21875" style="221" customWidth="1"/>
    <col min="10918" max="10918" width="7" style="221" customWidth="1"/>
    <col min="10919" max="10919" width="3.5546875" style="221" customWidth="1"/>
    <col min="10920" max="10920" width="6.21875" style="221" customWidth="1"/>
    <col min="10921" max="10921" width="13.77734375" style="221" customWidth="1"/>
    <col min="10922" max="10922" width="3.21875" style="221" customWidth="1"/>
    <col min="10923" max="10923" width="2.6640625" style="221" customWidth="1"/>
    <col min="10924" max="10924" width="2.77734375" style="221" customWidth="1"/>
    <col min="10925" max="10925" width="4.77734375" style="221" customWidth="1"/>
    <col min="10926" max="10926" width="4.6640625" style="221" customWidth="1"/>
    <col min="10927" max="10927" width="6" style="221" customWidth="1"/>
    <col min="10928" max="10928" width="9.5546875" style="221" customWidth="1"/>
    <col min="10929" max="10931" width="6.77734375" style="221" customWidth="1"/>
    <col min="10932" max="10932" width="4" style="221" customWidth="1"/>
    <col min="10933" max="10933" width="2.21875" style="221" customWidth="1"/>
    <col min="10934" max="10934" width="4" style="221" customWidth="1"/>
    <col min="10935" max="10935" width="3.6640625" style="221" customWidth="1"/>
    <col min="10936" max="10938" width="3.5546875" style="221" customWidth="1"/>
    <col min="10939" max="10939" width="6.109375" style="221" customWidth="1"/>
    <col min="10940" max="10940" width="14.33203125" style="221" customWidth="1"/>
    <col min="10941" max="10941" width="13.88671875" style="221" customWidth="1"/>
    <col min="10942" max="10942" width="3.21875" style="221" customWidth="1"/>
    <col min="10943" max="10943" width="2.6640625" style="221" customWidth="1"/>
    <col min="10944" max="10944" width="2.77734375" style="221" customWidth="1"/>
    <col min="10945" max="10945" width="4.77734375" style="221" customWidth="1"/>
    <col min="10946" max="10946" width="4.6640625" style="221" customWidth="1"/>
    <col min="10947" max="10947" width="6" style="221" customWidth="1"/>
    <col min="10948" max="10951" width="6.77734375" style="221" customWidth="1"/>
    <col min="10952" max="10952" width="4" style="221" customWidth="1"/>
    <col min="10953" max="10953" width="6.21875" style="221" customWidth="1"/>
    <col min="10954" max="10954" width="4" style="221" customWidth="1"/>
    <col min="10955" max="10955" width="3.6640625" style="221" customWidth="1"/>
    <col min="10956" max="10959" width="3.5546875" style="221" customWidth="1"/>
    <col min="10960" max="10960" width="6.21875" style="221" customWidth="1"/>
    <col min="10961" max="10961" width="13.88671875" style="221" customWidth="1"/>
    <col min="10962" max="10962" width="3.21875" style="221" customWidth="1"/>
    <col min="10963" max="10963" width="2.6640625" style="221" customWidth="1"/>
    <col min="10964" max="10964" width="2.77734375" style="221" customWidth="1"/>
    <col min="10965" max="10965" width="4.77734375" style="221" customWidth="1"/>
    <col min="10966" max="10966" width="4.6640625" style="221" customWidth="1"/>
    <col min="10967" max="10967" width="6" style="221" customWidth="1"/>
    <col min="10968" max="10971" width="6.77734375" style="221" customWidth="1"/>
    <col min="10972" max="10972" width="4" style="221" customWidth="1"/>
    <col min="10973" max="10973" width="2.21875" style="221" customWidth="1"/>
    <col min="10974" max="10974" width="4" style="221" customWidth="1"/>
    <col min="10975" max="10975" width="3.6640625" style="221" customWidth="1"/>
    <col min="10976" max="10980" width="3.5546875" style="221" customWidth="1"/>
    <col min="10981" max="10982" width="11.5546875" style="221" customWidth="1"/>
    <col min="10983" max="10983" width="9.21875" style="221" customWidth="1"/>
    <col min="10984" max="10984" width="9.109375" style="221" customWidth="1"/>
    <col min="10985" max="10986" width="9.21875" style="221" customWidth="1"/>
    <col min="10987" max="10987" width="9.109375" style="221" customWidth="1"/>
    <col min="10988" max="10988" width="2.88671875" style="221" customWidth="1"/>
    <col min="10989" max="10989" width="2.44140625" style="221" customWidth="1"/>
    <col min="10990" max="10991" width="9.109375" style="221" customWidth="1"/>
    <col min="10992" max="10992" width="9.109375" style="221"/>
    <col min="10993" max="10993" width="2.88671875" style="222" bestFit="1" customWidth="1"/>
    <col min="10994" max="10994" width="2.44140625" style="222" bestFit="1" customWidth="1"/>
    <col min="10995" max="10995" width="2.21875" style="222" bestFit="1" customWidth="1"/>
    <col min="10996" max="10997" width="3.77734375" style="222" bestFit="1" customWidth="1"/>
    <col min="10998" max="10998" width="5.88671875" style="222" bestFit="1" customWidth="1"/>
    <col min="10999" max="10999" width="3.88671875" style="222" bestFit="1" customWidth="1"/>
    <col min="11000" max="11008" width="9.109375" style="221"/>
    <col min="11009" max="11009" width="5.33203125" style="221" customWidth="1"/>
    <col min="11010" max="11010" width="9.44140625" style="221" customWidth="1"/>
    <col min="11011" max="11011" width="3.44140625" style="221" customWidth="1"/>
    <col min="11012" max="11012" width="2.77734375" style="221" customWidth="1"/>
    <col min="11013" max="11013" width="2.5546875" style="221" customWidth="1"/>
    <col min="11014" max="11015" width="4.77734375" style="221" customWidth="1"/>
    <col min="11016" max="11016" width="6" style="221" customWidth="1"/>
    <col min="11017" max="11017" width="7" style="221" customWidth="1"/>
    <col min="11018" max="11018" width="11.44140625" style="221" customWidth="1"/>
    <col min="11019" max="11019" width="14.109375" style="221" customWidth="1"/>
    <col min="11020" max="11020" width="2.6640625" style="221" customWidth="1"/>
    <col min="11021" max="11021" width="7.88671875" style="221" customWidth="1"/>
    <col min="11022" max="11023" width="8.77734375" style="221" customWidth="1"/>
    <col min="11024" max="11025" width="10.77734375" style="221" customWidth="1"/>
    <col min="11026" max="11026" width="9.88671875" style="221" customWidth="1"/>
    <col min="11027" max="11027" width="7.109375" style="221" customWidth="1"/>
    <col min="11028" max="11028" width="5.88671875" style="221" customWidth="1"/>
    <col min="11029" max="11029" width="13.77734375" style="221" customWidth="1"/>
    <col min="11030" max="11030" width="3.21875" style="221" customWidth="1"/>
    <col min="11031" max="11031" width="2.6640625" style="221" customWidth="1"/>
    <col min="11032" max="11032" width="2.77734375" style="221" customWidth="1"/>
    <col min="11033" max="11033" width="9.5546875" style="221" customWidth="1"/>
    <col min="11034" max="11034" width="4.6640625" style="221" customWidth="1"/>
    <col min="11035" max="11035" width="6" style="221" customWidth="1"/>
    <col min="11036" max="11038" width="6.21875" style="221" customWidth="1"/>
    <col min="11039" max="11039" width="6.77734375" style="221" customWidth="1"/>
    <col min="11040" max="11040" width="4" style="221" customWidth="1"/>
    <col min="11041" max="11043" width="6.21875" style="221" customWidth="1"/>
    <col min="11044" max="11044" width="7" style="221" customWidth="1"/>
    <col min="11045" max="11045" width="6.21875" style="221" customWidth="1"/>
    <col min="11046" max="11046" width="7" style="221" customWidth="1"/>
    <col min="11047" max="11047" width="3.5546875" style="221" customWidth="1"/>
    <col min="11048" max="11048" width="6.21875" style="221" customWidth="1"/>
    <col min="11049" max="11049" width="13.77734375" style="221" customWidth="1"/>
    <col min="11050" max="11050" width="3.21875" style="221" customWidth="1"/>
    <col min="11051" max="11051" width="2.6640625" style="221" customWidth="1"/>
    <col min="11052" max="11052" width="2.77734375" style="221" customWidth="1"/>
    <col min="11053" max="11053" width="4.77734375" style="221" customWidth="1"/>
    <col min="11054" max="11054" width="4.6640625" style="221" customWidth="1"/>
    <col min="11055" max="11055" width="6" style="221" customWidth="1"/>
    <col min="11056" max="11056" width="9.5546875" style="221" customWidth="1"/>
    <col min="11057" max="11059" width="6.77734375" style="221" customWidth="1"/>
    <col min="11060" max="11060" width="4" style="221" customWidth="1"/>
    <col min="11061" max="11061" width="2.21875" style="221" customWidth="1"/>
    <col min="11062" max="11062" width="4" style="221" customWidth="1"/>
    <col min="11063" max="11063" width="3.6640625" style="221" customWidth="1"/>
    <col min="11064" max="11066" width="3.5546875" style="221" customWidth="1"/>
    <col min="11067" max="11067" width="6.109375" style="221" customWidth="1"/>
    <col min="11068" max="11068" width="14.33203125" style="221" customWidth="1"/>
    <col min="11069" max="11069" width="13.88671875" style="221" customWidth="1"/>
    <col min="11070" max="11070" width="3.21875" style="221" customWidth="1"/>
    <col min="11071" max="11071" width="2.6640625" style="221" customWidth="1"/>
    <col min="11072" max="11072" width="2.77734375" style="221" customWidth="1"/>
    <col min="11073" max="11073" width="4.77734375" style="221" customWidth="1"/>
    <col min="11074" max="11074" width="4.6640625" style="221" customWidth="1"/>
    <col min="11075" max="11075" width="6" style="221" customWidth="1"/>
    <col min="11076" max="11079" width="6.77734375" style="221" customWidth="1"/>
    <col min="11080" max="11080" width="4" style="221" customWidth="1"/>
    <col min="11081" max="11081" width="6.21875" style="221" customWidth="1"/>
    <col min="11082" max="11082" width="4" style="221" customWidth="1"/>
    <col min="11083" max="11083" width="3.6640625" style="221" customWidth="1"/>
    <col min="11084" max="11087" width="3.5546875" style="221" customWidth="1"/>
    <col min="11088" max="11088" width="6.21875" style="221" customWidth="1"/>
    <col min="11089" max="11089" width="13.88671875" style="221" customWidth="1"/>
    <col min="11090" max="11090" width="3.21875" style="221" customWidth="1"/>
    <col min="11091" max="11091" width="2.6640625" style="221" customWidth="1"/>
    <col min="11092" max="11092" width="2.77734375" style="221" customWidth="1"/>
    <col min="11093" max="11093" width="4.77734375" style="221" customWidth="1"/>
    <col min="11094" max="11094" width="4.6640625" style="221" customWidth="1"/>
    <col min="11095" max="11095" width="6" style="221" customWidth="1"/>
    <col min="11096" max="11099" width="6.77734375" style="221" customWidth="1"/>
    <col min="11100" max="11100" width="4" style="221" customWidth="1"/>
    <col min="11101" max="11101" width="2.21875" style="221" customWidth="1"/>
    <col min="11102" max="11102" width="4" style="221" customWidth="1"/>
    <col min="11103" max="11103" width="3.6640625" style="221" customWidth="1"/>
    <col min="11104" max="11108" width="3.5546875" style="221" customWidth="1"/>
    <col min="11109" max="11110" width="11.5546875" style="221" customWidth="1"/>
    <col min="11111" max="11111" width="9.21875" style="221" customWidth="1"/>
    <col min="11112" max="11112" width="9.109375" style="221" customWidth="1"/>
    <col min="11113" max="11114" width="9.21875" style="221" customWidth="1"/>
    <col min="11115" max="11115" width="9.109375" style="221" customWidth="1"/>
    <col min="11116" max="11116" width="2.88671875" style="221" customWidth="1"/>
    <col min="11117" max="11117" width="2.44140625" style="221" customWidth="1"/>
    <col min="11118" max="11119" width="9.109375" style="221" customWidth="1"/>
    <col min="11120" max="11120" width="9.109375" style="221"/>
    <col min="11121" max="11121" width="2.88671875" style="222" bestFit="1" customWidth="1"/>
    <col min="11122" max="11122" width="2.44140625" style="222" bestFit="1" customWidth="1"/>
    <col min="11123" max="11123" width="2.21875" style="222" bestFit="1" customWidth="1"/>
    <col min="11124" max="11125" width="3.77734375" style="222" bestFit="1" customWidth="1"/>
    <col min="11126" max="11126" width="5.88671875" style="222" bestFit="1" customWidth="1"/>
    <col min="11127" max="11127" width="3.88671875" style="222" bestFit="1" customWidth="1"/>
    <col min="11128" max="11136" width="9.109375" style="221"/>
    <col min="11137" max="11137" width="5.33203125" style="221" customWidth="1"/>
    <col min="11138" max="11138" width="9.44140625" style="221" customWidth="1"/>
    <col min="11139" max="11139" width="3.44140625" style="221" customWidth="1"/>
    <col min="11140" max="11140" width="2.77734375" style="221" customWidth="1"/>
    <col min="11141" max="11141" width="2.5546875" style="221" customWidth="1"/>
    <col min="11142" max="11143" width="4.77734375" style="221" customWidth="1"/>
    <col min="11144" max="11144" width="6" style="221" customWidth="1"/>
    <col min="11145" max="11145" width="7" style="221" customWidth="1"/>
    <col min="11146" max="11146" width="11.44140625" style="221" customWidth="1"/>
    <col min="11147" max="11147" width="14.109375" style="221" customWidth="1"/>
    <col min="11148" max="11148" width="2.6640625" style="221" customWidth="1"/>
    <col min="11149" max="11149" width="7.88671875" style="221" customWidth="1"/>
    <col min="11150" max="11151" width="8.77734375" style="221" customWidth="1"/>
    <col min="11152" max="11153" width="10.77734375" style="221" customWidth="1"/>
    <col min="11154" max="11154" width="9.88671875" style="221" customWidth="1"/>
    <col min="11155" max="11155" width="7.109375" style="221" customWidth="1"/>
    <col min="11156" max="11156" width="5.88671875" style="221" customWidth="1"/>
    <col min="11157" max="11157" width="13.77734375" style="221" customWidth="1"/>
    <col min="11158" max="11158" width="3.21875" style="221" customWidth="1"/>
    <col min="11159" max="11159" width="2.6640625" style="221" customWidth="1"/>
    <col min="11160" max="11160" width="2.77734375" style="221" customWidth="1"/>
    <col min="11161" max="11161" width="9.5546875" style="221" customWidth="1"/>
    <col min="11162" max="11162" width="4.6640625" style="221" customWidth="1"/>
    <col min="11163" max="11163" width="6" style="221" customWidth="1"/>
    <col min="11164" max="11166" width="6.21875" style="221" customWidth="1"/>
    <col min="11167" max="11167" width="6.77734375" style="221" customWidth="1"/>
    <col min="11168" max="11168" width="4" style="221" customWidth="1"/>
    <col min="11169" max="11171" width="6.21875" style="221" customWidth="1"/>
    <col min="11172" max="11172" width="7" style="221" customWidth="1"/>
    <col min="11173" max="11173" width="6.21875" style="221" customWidth="1"/>
    <col min="11174" max="11174" width="7" style="221" customWidth="1"/>
    <col min="11175" max="11175" width="3.5546875" style="221" customWidth="1"/>
    <col min="11176" max="11176" width="6.21875" style="221" customWidth="1"/>
    <col min="11177" max="11177" width="13.77734375" style="221" customWidth="1"/>
    <col min="11178" max="11178" width="3.21875" style="221" customWidth="1"/>
    <col min="11179" max="11179" width="2.6640625" style="221" customWidth="1"/>
    <col min="11180" max="11180" width="2.77734375" style="221" customWidth="1"/>
    <col min="11181" max="11181" width="4.77734375" style="221" customWidth="1"/>
    <col min="11182" max="11182" width="4.6640625" style="221" customWidth="1"/>
    <col min="11183" max="11183" width="6" style="221" customWidth="1"/>
    <col min="11184" max="11184" width="9.5546875" style="221" customWidth="1"/>
    <col min="11185" max="11187" width="6.77734375" style="221" customWidth="1"/>
    <col min="11188" max="11188" width="4" style="221" customWidth="1"/>
    <col min="11189" max="11189" width="2.21875" style="221" customWidth="1"/>
    <col min="11190" max="11190" width="4" style="221" customWidth="1"/>
    <col min="11191" max="11191" width="3.6640625" style="221" customWidth="1"/>
    <col min="11192" max="11194" width="3.5546875" style="221" customWidth="1"/>
    <col min="11195" max="11195" width="6.109375" style="221" customWidth="1"/>
    <col min="11196" max="11196" width="14.33203125" style="221" customWidth="1"/>
    <col min="11197" max="11197" width="13.88671875" style="221" customWidth="1"/>
    <col min="11198" max="11198" width="3.21875" style="221" customWidth="1"/>
    <col min="11199" max="11199" width="2.6640625" style="221" customWidth="1"/>
    <col min="11200" max="11200" width="2.77734375" style="221" customWidth="1"/>
    <col min="11201" max="11201" width="4.77734375" style="221" customWidth="1"/>
    <col min="11202" max="11202" width="4.6640625" style="221" customWidth="1"/>
    <col min="11203" max="11203" width="6" style="221" customWidth="1"/>
    <col min="11204" max="11207" width="6.77734375" style="221" customWidth="1"/>
    <col min="11208" max="11208" width="4" style="221" customWidth="1"/>
    <col min="11209" max="11209" width="6.21875" style="221" customWidth="1"/>
    <col min="11210" max="11210" width="4" style="221" customWidth="1"/>
    <col min="11211" max="11211" width="3.6640625" style="221" customWidth="1"/>
    <col min="11212" max="11215" width="3.5546875" style="221" customWidth="1"/>
    <col min="11216" max="11216" width="6.21875" style="221" customWidth="1"/>
    <col min="11217" max="11217" width="13.88671875" style="221" customWidth="1"/>
    <col min="11218" max="11218" width="3.21875" style="221" customWidth="1"/>
    <col min="11219" max="11219" width="2.6640625" style="221" customWidth="1"/>
    <col min="11220" max="11220" width="2.77734375" style="221" customWidth="1"/>
    <col min="11221" max="11221" width="4.77734375" style="221" customWidth="1"/>
    <col min="11222" max="11222" width="4.6640625" style="221" customWidth="1"/>
    <col min="11223" max="11223" width="6" style="221" customWidth="1"/>
    <col min="11224" max="11227" width="6.77734375" style="221" customWidth="1"/>
    <col min="11228" max="11228" width="4" style="221" customWidth="1"/>
    <col min="11229" max="11229" width="2.21875" style="221" customWidth="1"/>
    <col min="11230" max="11230" width="4" style="221" customWidth="1"/>
    <col min="11231" max="11231" width="3.6640625" style="221" customWidth="1"/>
    <col min="11232" max="11236" width="3.5546875" style="221" customWidth="1"/>
    <col min="11237" max="11238" width="11.5546875" style="221" customWidth="1"/>
    <col min="11239" max="11239" width="9.21875" style="221" customWidth="1"/>
    <col min="11240" max="11240" width="9.109375" style="221" customWidth="1"/>
    <col min="11241" max="11242" width="9.21875" style="221" customWidth="1"/>
    <col min="11243" max="11243" width="9.109375" style="221" customWidth="1"/>
    <col min="11244" max="11244" width="2.88671875" style="221" customWidth="1"/>
    <col min="11245" max="11245" width="2.44140625" style="221" customWidth="1"/>
    <col min="11246" max="11247" width="9.109375" style="221" customWidth="1"/>
    <col min="11248" max="11248" width="9.109375" style="221"/>
    <col min="11249" max="11249" width="2.88671875" style="222" bestFit="1" customWidth="1"/>
    <col min="11250" max="11250" width="2.44140625" style="222" bestFit="1" customWidth="1"/>
    <col min="11251" max="11251" width="2.21875" style="222" bestFit="1" customWidth="1"/>
    <col min="11252" max="11253" width="3.77734375" style="222" bestFit="1" customWidth="1"/>
    <col min="11254" max="11254" width="5.88671875" style="222" bestFit="1" customWidth="1"/>
    <col min="11255" max="11255" width="3.88671875" style="222" bestFit="1" customWidth="1"/>
    <col min="11256" max="11264" width="9.109375" style="221"/>
    <col min="11265" max="11265" width="5.33203125" style="221" customWidth="1"/>
    <col min="11266" max="11266" width="9.44140625" style="221" customWidth="1"/>
    <col min="11267" max="11267" width="3.44140625" style="221" customWidth="1"/>
    <col min="11268" max="11268" width="2.77734375" style="221" customWidth="1"/>
    <col min="11269" max="11269" width="2.5546875" style="221" customWidth="1"/>
    <col min="11270" max="11271" width="4.77734375" style="221" customWidth="1"/>
    <col min="11272" max="11272" width="6" style="221" customWidth="1"/>
    <col min="11273" max="11273" width="7" style="221" customWidth="1"/>
    <col min="11274" max="11274" width="11.44140625" style="221" customWidth="1"/>
    <col min="11275" max="11275" width="14.109375" style="221" customWidth="1"/>
    <col min="11276" max="11276" width="2.6640625" style="221" customWidth="1"/>
    <col min="11277" max="11277" width="7.88671875" style="221" customWidth="1"/>
    <col min="11278" max="11279" width="8.77734375" style="221" customWidth="1"/>
    <col min="11280" max="11281" width="10.77734375" style="221" customWidth="1"/>
    <col min="11282" max="11282" width="9.88671875" style="221" customWidth="1"/>
    <col min="11283" max="11283" width="7.109375" style="221" customWidth="1"/>
    <col min="11284" max="11284" width="5.88671875" style="221" customWidth="1"/>
    <col min="11285" max="11285" width="13.77734375" style="221" customWidth="1"/>
    <col min="11286" max="11286" width="3.21875" style="221" customWidth="1"/>
    <col min="11287" max="11287" width="2.6640625" style="221" customWidth="1"/>
    <col min="11288" max="11288" width="2.77734375" style="221" customWidth="1"/>
    <col min="11289" max="11289" width="9.5546875" style="221" customWidth="1"/>
    <col min="11290" max="11290" width="4.6640625" style="221" customWidth="1"/>
    <col min="11291" max="11291" width="6" style="221" customWidth="1"/>
    <col min="11292" max="11294" width="6.21875" style="221" customWidth="1"/>
    <col min="11295" max="11295" width="6.77734375" style="221" customWidth="1"/>
    <col min="11296" max="11296" width="4" style="221" customWidth="1"/>
    <col min="11297" max="11299" width="6.21875" style="221" customWidth="1"/>
    <col min="11300" max="11300" width="7" style="221" customWidth="1"/>
    <col min="11301" max="11301" width="6.21875" style="221" customWidth="1"/>
    <col min="11302" max="11302" width="7" style="221" customWidth="1"/>
    <col min="11303" max="11303" width="3.5546875" style="221" customWidth="1"/>
    <col min="11304" max="11304" width="6.21875" style="221" customWidth="1"/>
    <col min="11305" max="11305" width="13.77734375" style="221" customWidth="1"/>
    <col min="11306" max="11306" width="3.21875" style="221" customWidth="1"/>
    <col min="11307" max="11307" width="2.6640625" style="221" customWidth="1"/>
    <col min="11308" max="11308" width="2.77734375" style="221" customWidth="1"/>
    <col min="11309" max="11309" width="4.77734375" style="221" customWidth="1"/>
    <col min="11310" max="11310" width="4.6640625" style="221" customWidth="1"/>
    <col min="11311" max="11311" width="6" style="221" customWidth="1"/>
    <col min="11312" max="11312" width="9.5546875" style="221" customWidth="1"/>
    <col min="11313" max="11315" width="6.77734375" style="221" customWidth="1"/>
    <col min="11316" max="11316" width="4" style="221" customWidth="1"/>
    <col min="11317" max="11317" width="2.21875" style="221" customWidth="1"/>
    <col min="11318" max="11318" width="4" style="221" customWidth="1"/>
    <col min="11319" max="11319" width="3.6640625" style="221" customWidth="1"/>
    <col min="11320" max="11322" width="3.5546875" style="221" customWidth="1"/>
    <col min="11323" max="11323" width="6.109375" style="221" customWidth="1"/>
    <col min="11324" max="11324" width="14.33203125" style="221" customWidth="1"/>
    <col min="11325" max="11325" width="13.88671875" style="221" customWidth="1"/>
    <col min="11326" max="11326" width="3.21875" style="221" customWidth="1"/>
    <col min="11327" max="11327" width="2.6640625" style="221" customWidth="1"/>
    <col min="11328" max="11328" width="2.77734375" style="221" customWidth="1"/>
    <col min="11329" max="11329" width="4.77734375" style="221" customWidth="1"/>
    <col min="11330" max="11330" width="4.6640625" style="221" customWidth="1"/>
    <col min="11331" max="11331" width="6" style="221" customWidth="1"/>
    <col min="11332" max="11335" width="6.77734375" style="221" customWidth="1"/>
    <col min="11336" max="11336" width="4" style="221" customWidth="1"/>
    <col min="11337" max="11337" width="6.21875" style="221" customWidth="1"/>
    <col min="11338" max="11338" width="4" style="221" customWidth="1"/>
    <col min="11339" max="11339" width="3.6640625" style="221" customWidth="1"/>
    <col min="11340" max="11343" width="3.5546875" style="221" customWidth="1"/>
    <col min="11344" max="11344" width="6.21875" style="221" customWidth="1"/>
    <col min="11345" max="11345" width="13.88671875" style="221" customWidth="1"/>
    <col min="11346" max="11346" width="3.21875" style="221" customWidth="1"/>
    <col min="11347" max="11347" width="2.6640625" style="221" customWidth="1"/>
    <col min="11348" max="11348" width="2.77734375" style="221" customWidth="1"/>
    <col min="11349" max="11349" width="4.77734375" style="221" customWidth="1"/>
    <col min="11350" max="11350" width="4.6640625" style="221" customWidth="1"/>
    <col min="11351" max="11351" width="6" style="221" customWidth="1"/>
    <col min="11352" max="11355" width="6.77734375" style="221" customWidth="1"/>
    <col min="11356" max="11356" width="4" style="221" customWidth="1"/>
    <col min="11357" max="11357" width="2.21875" style="221" customWidth="1"/>
    <col min="11358" max="11358" width="4" style="221" customWidth="1"/>
    <col min="11359" max="11359" width="3.6640625" style="221" customWidth="1"/>
    <col min="11360" max="11364" width="3.5546875" style="221" customWidth="1"/>
    <col min="11365" max="11366" width="11.5546875" style="221" customWidth="1"/>
    <col min="11367" max="11367" width="9.21875" style="221" customWidth="1"/>
    <col min="11368" max="11368" width="9.109375" style="221" customWidth="1"/>
    <col min="11369" max="11370" width="9.21875" style="221" customWidth="1"/>
    <col min="11371" max="11371" width="9.109375" style="221" customWidth="1"/>
    <col min="11372" max="11372" width="2.88671875" style="221" customWidth="1"/>
    <col min="11373" max="11373" width="2.44140625" style="221" customWidth="1"/>
    <col min="11374" max="11375" width="9.109375" style="221" customWidth="1"/>
    <col min="11376" max="11376" width="9.109375" style="221"/>
    <col min="11377" max="11377" width="2.88671875" style="222" bestFit="1" customWidth="1"/>
    <col min="11378" max="11378" width="2.44140625" style="222" bestFit="1" customWidth="1"/>
    <col min="11379" max="11379" width="2.21875" style="222" bestFit="1" customWidth="1"/>
    <col min="11380" max="11381" width="3.77734375" style="222" bestFit="1" customWidth="1"/>
    <col min="11382" max="11382" width="5.88671875" style="222" bestFit="1" customWidth="1"/>
    <col min="11383" max="11383" width="3.88671875" style="222" bestFit="1" customWidth="1"/>
    <col min="11384" max="11392" width="9.109375" style="221"/>
    <col min="11393" max="11393" width="5.33203125" style="221" customWidth="1"/>
    <col min="11394" max="11394" width="9.44140625" style="221" customWidth="1"/>
    <col min="11395" max="11395" width="3.44140625" style="221" customWidth="1"/>
    <col min="11396" max="11396" width="2.77734375" style="221" customWidth="1"/>
    <col min="11397" max="11397" width="2.5546875" style="221" customWidth="1"/>
    <col min="11398" max="11399" width="4.77734375" style="221" customWidth="1"/>
    <col min="11400" max="11400" width="6" style="221" customWidth="1"/>
    <col min="11401" max="11401" width="7" style="221" customWidth="1"/>
    <col min="11402" max="11402" width="11.44140625" style="221" customWidth="1"/>
    <col min="11403" max="11403" width="14.109375" style="221" customWidth="1"/>
    <col min="11404" max="11404" width="2.6640625" style="221" customWidth="1"/>
    <col min="11405" max="11405" width="7.88671875" style="221" customWidth="1"/>
    <col min="11406" max="11407" width="8.77734375" style="221" customWidth="1"/>
    <col min="11408" max="11409" width="10.77734375" style="221" customWidth="1"/>
    <col min="11410" max="11410" width="9.88671875" style="221" customWidth="1"/>
    <col min="11411" max="11411" width="7.109375" style="221" customWidth="1"/>
    <col min="11412" max="11412" width="5.88671875" style="221" customWidth="1"/>
    <col min="11413" max="11413" width="13.77734375" style="221" customWidth="1"/>
    <col min="11414" max="11414" width="3.21875" style="221" customWidth="1"/>
    <col min="11415" max="11415" width="2.6640625" style="221" customWidth="1"/>
    <col min="11416" max="11416" width="2.77734375" style="221" customWidth="1"/>
    <col min="11417" max="11417" width="9.5546875" style="221" customWidth="1"/>
    <col min="11418" max="11418" width="4.6640625" style="221" customWidth="1"/>
    <col min="11419" max="11419" width="6" style="221" customWidth="1"/>
    <col min="11420" max="11422" width="6.21875" style="221" customWidth="1"/>
    <col min="11423" max="11423" width="6.77734375" style="221" customWidth="1"/>
    <col min="11424" max="11424" width="4" style="221" customWidth="1"/>
    <col min="11425" max="11427" width="6.21875" style="221" customWidth="1"/>
    <col min="11428" max="11428" width="7" style="221" customWidth="1"/>
    <col min="11429" max="11429" width="6.21875" style="221" customWidth="1"/>
    <col min="11430" max="11430" width="7" style="221" customWidth="1"/>
    <col min="11431" max="11431" width="3.5546875" style="221" customWidth="1"/>
    <col min="11432" max="11432" width="6.21875" style="221" customWidth="1"/>
    <col min="11433" max="11433" width="13.77734375" style="221" customWidth="1"/>
    <col min="11434" max="11434" width="3.21875" style="221" customWidth="1"/>
    <col min="11435" max="11435" width="2.6640625" style="221" customWidth="1"/>
    <col min="11436" max="11436" width="2.77734375" style="221" customWidth="1"/>
    <col min="11437" max="11437" width="4.77734375" style="221" customWidth="1"/>
    <col min="11438" max="11438" width="4.6640625" style="221" customWidth="1"/>
    <col min="11439" max="11439" width="6" style="221" customWidth="1"/>
    <col min="11440" max="11440" width="9.5546875" style="221" customWidth="1"/>
    <col min="11441" max="11443" width="6.77734375" style="221" customWidth="1"/>
    <col min="11444" max="11444" width="4" style="221" customWidth="1"/>
    <col min="11445" max="11445" width="2.21875" style="221" customWidth="1"/>
    <col min="11446" max="11446" width="4" style="221" customWidth="1"/>
    <col min="11447" max="11447" width="3.6640625" style="221" customWidth="1"/>
    <col min="11448" max="11450" width="3.5546875" style="221" customWidth="1"/>
    <col min="11451" max="11451" width="6.109375" style="221" customWidth="1"/>
    <col min="11452" max="11452" width="14.33203125" style="221" customWidth="1"/>
    <col min="11453" max="11453" width="13.88671875" style="221" customWidth="1"/>
    <col min="11454" max="11454" width="3.21875" style="221" customWidth="1"/>
    <col min="11455" max="11455" width="2.6640625" style="221" customWidth="1"/>
    <col min="11456" max="11456" width="2.77734375" style="221" customWidth="1"/>
    <col min="11457" max="11457" width="4.77734375" style="221" customWidth="1"/>
    <col min="11458" max="11458" width="4.6640625" style="221" customWidth="1"/>
    <col min="11459" max="11459" width="6" style="221" customWidth="1"/>
    <col min="11460" max="11463" width="6.77734375" style="221" customWidth="1"/>
    <col min="11464" max="11464" width="4" style="221" customWidth="1"/>
    <col min="11465" max="11465" width="6.21875" style="221" customWidth="1"/>
    <col min="11466" max="11466" width="4" style="221" customWidth="1"/>
    <col min="11467" max="11467" width="3.6640625" style="221" customWidth="1"/>
    <col min="11468" max="11471" width="3.5546875" style="221" customWidth="1"/>
    <col min="11472" max="11472" width="6.21875" style="221" customWidth="1"/>
    <col min="11473" max="11473" width="13.88671875" style="221" customWidth="1"/>
    <col min="11474" max="11474" width="3.21875" style="221" customWidth="1"/>
    <col min="11475" max="11475" width="2.6640625" style="221" customWidth="1"/>
    <col min="11476" max="11476" width="2.77734375" style="221" customWidth="1"/>
    <col min="11477" max="11477" width="4.77734375" style="221" customWidth="1"/>
    <col min="11478" max="11478" width="4.6640625" style="221" customWidth="1"/>
    <col min="11479" max="11479" width="6" style="221" customWidth="1"/>
    <col min="11480" max="11483" width="6.77734375" style="221" customWidth="1"/>
    <col min="11484" max="11484" width="4" style="221" customWidth="1"/>
    <col min="11485" max="11485" width="2.21875" style="221" customWidth="1"/>
    <col min="11486" max="11486" width="4" style="221" customWidth="1"/>
    <col min="11487" max="11487" width="3.6640625" style="221" customWidth="1"/>
    <col min="11488" max="11492" width="3.5546875" style="221" customWidth="1"/>
    <col min="11493" max="11494" width="11.5546875" style="221" customWidth="1"/>
    <col min="11495" max="11495" width="9.21875" style="221" customWidth="1"/>
    <col min="11496" max="11496" width="9.109375" style="221" customWidth="1"/>
    <col min="11497" max="11498" width="9.21875" style="221" customWidth="1"/>
    <col min="11499" max="11499" width="9.109375" style="221" customWidth="1"/>
    <col min="11500" max="11500" width="2.88671875" style="221" customWidth="1"/>
    <col min="11501" max="11501" width="2.44140625" style="221" customWidth="1"/>
    <col min="11502" max="11503" width="9.109375" style="221" customWidth="1"/>
    <col min="11504" max="11504" width="9.109375" style="221"/>
    <col min="11505" max="11505" width="2.88671875" style="222" bestFit="1" customWidth="1"/>
    <col min="11506" max="11506" width="2.44140625" style="222" bestFit="1" customWidth="1"/>
    <col min="11507" max="11507" width="2.21875" style="222" bestFit="1" customWidth="1"/>
    <col min="11508" max="11509" width="3.77734375" style="222" bestFit="1" customWidth="1"/>
    <col min="11510" max="11510" width="5.88671875" style="222" bestFit="1" customWidth="1"/>
    <col min="11511" max="11511" width="3.88671875" style="222" bestFit="1" customWidth="1"/>
    <col min="11512" max="11520" width="9.109375" style="221"/>
    <col min="11521" max="11521" width="5.33203125" style="221" customWidth="1"/>
    <col min="11522" max="11522" width="9.44140625" style="221" customWidth="1"/>
    <col min="11523" max="11523" width="3.44140625" style="221" customWidth="1"/>
    <col min="11524" max="11524" width="2.77734375" style="221" customWidth="1"/>
    <col min="11525" max="11525" width="2.5546875" style="221" customWidth="1"/>
    <col min="11526" max="11527" width="4.77734375" style="221" customWidth="1"/>
    <col min="11528" max="11528" width="6" style="221" customWidth="1"/>
    <col min="11529" max="11529" width="7" style="221" customWidth="1"/>
    <col min="11530" max="11530" width="11.44140625" style="221" customWidth="1"/>
    <col min="11531" max="11531" width="14.109375" style="221" customWidth="1"/>
    <col min="11532" max="11532" width="2.6640625" style="221" customWidth="1"/>
    <col min="11533" max="11533" width="7.88671875" style="221" customWidth="1"/>
    <col min="11534" max="11535" width="8.77734375" style="221" customWidth="1"/>
    <col min="11536" max="11537" width="10.77734375" style="221" customWidth="1"/>
    <col min="11538" max="11538" width="9.88671875" style="221" customWidth="1"/>
    <col min="11539" max="11539" width="7.109375" style="221" customWidth="1"/>
    <col min="11540" max="11540" width="5.88671875" style="221" customWidth="1"/>
    <col min="11541" max="11541" width="13.77734375" style="221" customWidth="1"/>
    <col min="11542" max="11542" width="3.21875" style="221" customWidth="1"/>
    <col min="11543" max="11543" width="2.6640625" style="221" customWidth="1"/>
    <col min="11544" max="11544" width="2.77734375" style="221" customWidth="1"/>
    <col min="11545" max="11545" width="9.5546875" style="221" customWidth="1"/>
    <col min="11546" max="11546" width="4.6640625" style="221" customWidth="1"/>
    <col min="11547" max="11547" width="6" style="221" customWidth="1"/>
    <col min="11548" max="11550" width="6.21875" style="221" customWidth="1"/>
    <col min="11551" max="11551" width="6.77734375" style="221" customWidth="1"/>
    <col min="11552" max="11552" width="4" style="221" customWidth="1"/>
    <col min="11553" max="11555" width="6.21875" style="221" customWidth="1"/>
    <col min="11556" max="11556" width="7" style="221" customWidth="1"/>
    <col min="11557" max="11557" width="6.21875" style="221" customWidth="1"/>
    <col min="11558" max="11558" width="7" style="221" customWidth="1"/>
    <col min="11559" max="11559" width="3.5546875" style="221" customWidth="1"/>
    <col min="11560" max="11560" width="6.21875" style="221" customWidth="1"/>
    <col min="11561" max="11561" width="13.77734375" style="221" customWidth="1"/>
    <col min="11562" max="11562" width="3.21875" style="221" customWidth="1"/>
    <col min="11563" max="11563" width="2.6640625" style="221" customWidth="1"/>
    <col min="11564" max="11564" width="2.77734375" style="221" customWidth="1"/>
    <col min="11565" max="11565" width="4.77734375" style="221" customWidth="1"/>
    <col min="11566" max="11566" width="4.6640625" style="221" customWidth="1"/>
    <col min="11567" max="11567" width="6" style="221" customWidth="1"/>
    <col min="11568" max="11568" width="9.5546875" style="221" customWidth="1"/>
    <col min="11569" max="11571" width="6.77734375" style="221" customWidth="1"/>
    <col min="11572" max="11572" width="4" style="221" customWidth="1"/>
    <col min="11573" max="11573" width="2.21875" style="221" customWidth="1"/>
    <col min="11574" max="11574" width="4" style="221" customWidth="1"/>
    <col min="11575" max="11575" width="3.6640625" style="221" customWidth="1"/>
    <col min="11576" max="11578" width="3.5546875" style="221" customWidth="1"/>
    <col min="11579" max="11579" width="6.109375" style="221" customWidth="1"/>
    <col min="11580" max="11580" width="14.33203125" style="221" customWidth="1"/>
    <col min="11581" max="11581" width="13.88671875" style="221" customWidth="1"/>
    <col min="11582" max="11582" width="3.21875" style="221" customWidth="1"/>
    <col min="11583" max="11583" width="2.6640625" style="221" customWidth="1"/>
    <col min="11584" max="11584" width="2.77734375" style="221" customWidth="1"/>
    <col min="11585" max="11585" width="4.77734375" style="221" customWidth="1"/>
    <col min="11586" max="11586" width="4.6640625" style="221" customWidth="1"/>
    <col min="11587" max="11587" width="6" style="221" customWidth="1"/>
    <col min="11588" max="11591" width="6.77734375" style="221" customWidth="1"/>
    <col min="11592" max="11592" width="4" style="221" customWidth="1"/>
    <col min="11593" max="11593" width="6.21875" style="221" customWidth="1"/>
    <col min="11594" max="11594" width="4" style="221" customWidth="1"/>
    <col min="11595" max="11595" width="3.6640625" style="221" customWidth="1"/>
    <col min="11596" max="11599" width="3.5546875" style="221" customWidth="1"/>
    <col min="11600" max="11600" width="6.21875" style="221" customWidth="1"/>
    <col min="11601" max="11601" width="13.88671875" style="221" customWidth="1"/>
    <col min="11602" max="11602" width="3.21875" style="221" customWidth="1"/>
    <col min="11603" max="11603" width="2.6640625" style="221" customWidth="1"/>
    <col min="11604" max="11604" width="2.77734375" style="221" customWidth="1"/>
    <col min="11605" max="11605" width="4.77734375" style="221" customWidth="1"/>
    <col min="11606" max="11606" width="4.6640625" style="221" customWidth="1"/>
    <col min="11607" max="11607" width="6" style="221" customWidth="1"/>
    <col min="11608" max="11611" width="6.77734375" style="221" customWidth="1"/>
    <col min="11612" max="11612" width="4" style="221" customWidth="1"/>
    <col min="11613" max="11613" width="2.21875" style="221" customWidth="1"/>
    <col min="11614" max="11614" width="4" style="221" customWidth="1"/>
    <col min="11615" max="11615" width="3.6640625" style="221" customWidth="1"/>
    <col min="11616" max="11620" width="3.5546875" style="221" customWidth="1"/>
    <col min="11621" max="11622" width="11.5546875" style="221" customWidth="1"/>
    <col min="11623" max="11623" width="9.21875" style="221" customWidth="1"/>
    <col min="11624" max="11624" width="9.109375" style="221" customWidth="1"/>
    <col min="11625" max="11626" width="9.21875" style="221" customWidth="1"/>
    <col min="11627" max="11627" width="9.109375" style="221" customWidth="1"/>
    <col min="11628" max="11628" width="2.88671875" style="221" customWidth="1"/>
    <col min="11629" max="11629" width="2.44140625" style="221" customWidth="1"/>
    <col min="11630" max="11631" width="9.109375" style="221" customWidth="1"/>
    <col min="11632" max="11632" width="9.109375" style="221"/>
    <col min="11633" max="11633" width="2.88671875" style="222" bestFit="1" customWidth="1"/>
    <col min="11634" max="11634" width="2.44140625" style="222" bestFit="1" customWidth="1"/>
    <col min="11635" max="11635" width="2.21875" style="222" bestFit="1" customWidth="1"/>
    <col min="11636" max="11637" width="3.77734375" style="222" bestFit="1" customWidth="1"/>
    <col min="11638" max="11638" width="5.88671875" style="222" bestFit="1" customWidth="1"/>
    <col min="11639" max="11639" width="3.88671875" style="222" bestFit="1" customWidth="1"/>
    <col min="11640" max="11648" width="9.109375" style="221"/>
    <col min="11649" max="11649" width="5.33203125" style="221" customWidth="1"/>
    <col min="11650" max="11650" width="9.44140625" style="221" customWidth="1"/>
    <col min="11651" max="11651" width="3.44140625" style="221" customWidth="1"/>
    <col min="11652" max="11652" width="2.77734375" style="221" customWidth="1"/>
    <col min="11653" max="11653" width="2.5546875" style="221" customWidth="1"/>
    <col min="11654" max="11655" width="4.77734375" style="221" customWidth="1"/>
    <col min="11656" max="11656" width="6" style="221" customWidth="1"/>
    <col min="11657" max="11657" width="7" style="221" customWidth="1"/>
    <col min="11658" max="11658" width="11.44140625" style="221" customWidth="1"/>
    <col min="11659" max="11659" width="14.109375" style="221" customWidth="1"/>
    <col min="11660" max="11660" width="2.6640625" style="221" customWidth="1"/>
    <col min="11661" max="11661" width="7.88671875" style="221" customWidth="1"/>
    <col min="11662" max="11663" width="8.77734375" style="221" customWidth="1"/>
    <col min="11664" max="11665" width="10.77734375" style="221" customWidth="1"/>
    <col min="11666" max="11666" width="9.88671875" style="221" customWidth="1"/>
    <col min="11667" max="11667" width="7.109375" style="221" customWidth="1"/>
    <col min="11668" max="11668" width="5.88671875" style="221" customWidth="1"/>
    <col min="11669" max="11669" width="13.77734375" style="221" customWidth="1"/>
    <col min="11670" max="11670" width="3.21875" style="221" customWidth="1"/>
    <col min="11671" max="11671" width="2.6640625" style="221" customWidth="1"/>
    <col min="11672" max="11672" width="2.77734375" style="221" customWidth="1"/>
    <col min="11673" max="11673" width="9.5546875" style="221" customWidth="1"/>
    <col min="11674" max="11674" width="4.6640625" style="221" customWidth="1"/>
    <col min="11675" max="11675" width="6" style="221" customWidth="1"/>
    <col min="11676" max="11678" width="6.21875" style="221" customWidth="1"/>
    <col min="11679" max="11679" width="6.77734375" style="221" customWidth="1"/>
    <col min="11680" max="11680" width="4" style="221" customWidth="1"/>
    <col min="11681" max="11683" width="6.21875" style="221" customWidth="1"/>
    <col min="11684" max="11684" width="7" style="221" customWidth="1"/>
    <col min="11685" max="11685" width="6.21875" style="221" customWidth="1"/>
    <col min="11686" max="11686" width="7" style="221" customWidth="1"/>
    <col min="11687" max="11687" width="3.5546875" style="221" customWidth="1"/>
    <col min="11688" max="11688" width="6.21875" style="221" customWidth="1"/>
    <col min="11689" max="11689" width="13.77734375" style="221" customWidth="1"/>
    <col min="11690" max="11690" width="3.21875" style="221" customWidth="1"/>
    <col min="11691" max="11691" width="2.6640625" style="221" customWidth="1"/>
    <col min="11692" max="11692" width="2.77734375" style="221" customWidth="1"/>
    <col min="11693" max="11693" width="4.77734375" style="221" customWidth="1"/>
    <col min="11694" max="11694" width="4.6640625" style="221" customWidth="1"/>
    <col min="11695" max="11695" width="6" style="221" customWidth="1"/>
    <col min="11696" max="11696" width="9.5546875" style="221" customWidth="1"/>
    <col min="11697" max="11699" width="6.77734375" style="221" customWidth="1"/>
    <col min="11700" max="11700" width="4" style="221" customWidth="1"/>
    <col min="11701" max="11701" width="2.21875" style="221" customWidth="1"/>
    <col min="11702" max="11702" width="4" style="221" customWidth="1"/>
    <col min="11703" max="11703" width="3.6640625" style="221" customWidth="1"/>
    <col min="11704" max="11706" width="3.5546875" style="221" customWidth="1"/>
    <col min="11707" max="11707" width="6.109375" style="221" customWidth="1"/>
    <col min="11708" max="11708" width="14.33203125" style="221" customWidth="1"/>
    <col min="11709" max="11709" width="13.88671875" style="221" customWidth="1"/>
    <col min="11710" max="11710" width="3.21875" style="221" customWidth="1"/>
    <col min="11711" max="11711" width="2.6640625" style="221" customWidth="1"/>
    <col min="11712" max="11712" width="2.77734375" style="221" customWidth="1"/>
    <col min="11713" max="11713" width="4.77734375" style="221" customWidth="1"/>
    <col min="11714" max="11714" width="4.6640625" style="221" customWidth="1"/>
    <col min="11715" max="11715" width="6" style="221" customWidth="1"/>
    <col min="11716" max="11719" width="6.77734375" style="221" customWidth="1"/>
    <col min="11720" max="11720" width="4" style="221" customWidth="1"/>
    <col min="11721" max="11721" width="6.21875" style="221" customWidth="1"/>
    <col min="11722" max="11722" width="4" style="221" customWidth="1"/>
    <col min="11723" max="11723" width="3.6640625" style="221" customWidth="1"/>
    <col min="11724" max="11727" width="3.5546875" style="221" customWidth="1"/>
    <col min="11728" max="11728" width="6.21875" style="221" customWidth="1"/>
    <col min="11729" max="11729" width="13.88671875" style="221" customWidth="1"/>
    <col min="11730" max="11730" width="3.21875" style="221" customWidth="1"/>
    <col min="11731" max="11731" width="2.6640625" style="221" customWidth="1"/>
    <col min="11732" max="11732" width="2.77734375" style="221" customWidth="1"/>
    <col min="11733" max="11733" width="4.77734375" style="221" customWidth="1"/>
    <col min="11734" max="11734" width="4.6640625" style="221" customWidth="1"/>
    <col min="11735" max="11735" width="6" style="221" customWidth="1"/>
    <col min="11736" max="11739" width="6.77734375" style="221" customWidth="1"/>
    <col min="11740" max="11740" width="4" style="221" customWidth="1"/>
    <col min="11741" max="11741" width="2.21875" style="221" customWidth="1"/>
    <col min="11742" max="11742" width="4" style="221" customWidth="1"/>
    <col min="11743" max="11743" width="3.6640625" style="221" customWidth="1"/>
    <col min="11744" max="11748" width="3.5546875" style="221" customWidth="1"/>
    <col min="11749" max="11750" width="11.5546875" style="221" customWidth="1"/>
    <col min="11751" max="11751" width="9.21875" style="221" customWidth="1"/>
    <col min="11752" max="11752" width="9.109375" style="221" customWidth="1"/>
    <col min="11753" max="11754" width="9.21875" style="221" customWidth="1"/>
    <col min="11755" max="11755" width="9.109375" style="221" customWidth="1"/>
    <col min="11756" max="11756" width="2.88671875" style="221" customWidth="1"/>
    <col min="11757" max="11757" width="2.44140625" style="221" customWidth="1"/>
    <col min="11758" max="11759" width="9.109375" style="221" customWidth="1"/>
    <col min="11760" max="11760" width="9.109375" style="221"/>
    <col min="11761" max="11761" width="2.88671875" style="222" bestFit="1" customWidth="1"/>
    <col min="11762" max="11762" width="2.44140625" style="222" bestFit="1" customWidth="1"/>
    <col min="11763" max="11763" width="2.21875" style="222" bestFit="1" customWidth="1"/>
    <col min="11764" max="11765" width="3.77734375" style="222" bestFit="1" customWidth="1"/>
    <col min="11766" max="11766" width="5.88671875" style="222" bestFit="1" customWidth="1"/>
    <col min="11767" max="11767" width="3.88671875" style="222" bestFit="1" customWidth="1"/>
    <col min="11768" max="11776" width="9.109375" style="221"/>
    <col min="11777" max="11777" width="5.33203125" style="221" customWidth="1"/>
    <col min="11778" max="11778" width="9.44140625" style="221" customWidth="1"/>
    <col min="11779" max="11779" width="3.44140625" style="221" customWidth="1"/>
    <col min="11780" max="11780" width="2.77734375" style="221" customWidth="1"/>
    <col min="11781" max="11781" width="2.5546875" style="221" customWidth="1"/>
    <col min="11782" max="11783" width="4.77734375" style="221" customWidth="1"/>
    <col min="11784" max="11784" width="6" style="221" customWidth="1"/>
    <col min="11785" max="11785" width="7" style="221" customWidth="1"/>
    <col min="11786" max="11786" width="11.44140625" style="221" customWidth="1"/>
    <col min="11787" max="11787" width="14.109375" style="221" customWidth="1"/>
    <col min="11788" max="11788" width="2.6640625" style="221" customWidth="1"/>
    <col min="11789" max="11789" width="7.88671875" style="221" customWidth="1"/>
    <col min="11790" max="11791" width="8.77734375" style="221" customWidth="1"/>
    <col min="11792" max="11793" width="10.77734375" style="221" customWidth="1"/>
    <col min="11794" max="11794" width="9.88671875" style="221" customWidth="1"/>
    <col min="11795" max="11795" width="7.109375" style="221" customWidth="1"/>
    <col min="11796" max="11796" width="5.88671875" style="221" customWidth="1"/>
    <col min="11797" max="11797" width="13.77734375" style="221" customWidth="1"/>
    <col min="11798" max="11798" width="3.21875" style="221" customWidth="1"/>
    <col min="11799" max="11799" width="2.6640625" style="221" customWidth="1"/>
    <col min="11800" max="11800" width="2.77734375" style="221" customWidth="1"/>
    <col min="11801" max="11801" width="9.5546875" style="221" customWidth="1"/>
    <col min="11802" max="11802" width="4.6640625" style="221" customWidth="1"/>
    <col min="11803" max="11803" width="6" style="221" customWidth="1"/>
    <col min="11804" max="11806" width="6.21875" style="221" customWidth="1"/>
    <col min="11807" max="11807" width="6.77734375" style="221" customWidth="1"/>
    <col min="11808" max="11808" width="4" style="221" customWidth="1"/>
    <col min="11809" max="11811" width="6.21875" style="221" customWidth="1"/>
    <col min="11812" max="11812" width="7" style="221" customWidth="1"/>
    <col min="11813" max="11813" width="6.21875" style="221" customWidth="1"/>
    <col min="11814" max="11814" width="7" style="221" customWidth="1"/>
    <col min="11815" max="11815" width="3.5546875" style="221" customWidth="1"/>
    <col min="11816" max="11816" width="6.21875" style="221" customWidth="1"/>
    <col min="11817" max="11817" width="13.77734375" style="221" customWidth="1"/>
    <col min="11818" max="11818" width="3.21875" style="221" customWidth="1"/>
    <col min="11819" max="11819" width="2.6640625" style="221" customWidth="1"/>
    <col min="11820" max="11820" width="2.77734375" style="221" customWidth="1"/>
    <col min="11821" max="11821" width="4.77734375" style="221" customWidth="1"/>
    <col min="11822" max="11822" width="4.6640625" style="221" customWidth="1"/>
    <col min="11823" max="11823" width="6" style="221" customWidth="1"/>
    <col min="11824" max="11824" width="9.5546875" style="221" customWidth="1"/>
    <col min="11825" max="11827" width="6.77734375" style="221" customWidth="1"/>
    <col min="11828" max="11828" width="4" style="221" customWidth="1"/>
    <col min="11829" max="11829" width="2.21875" style="221" customWidth="1"/>
    <col min="11830" max="11830" width="4" style="221" customWidth="1"/>
    <col min="11831" max="11831" width="3.6640625" style="221" customWidth="1"/>
    <col min="11832" max="11834" width="3.5546875" style="221" customWidth="1"/>
    <col min="11835" max="11835" width="6.109375" style="221" customWidth="1"/>
    <col min="11836" max="11836" width="14.33203125" style="221" customWidth="1"/>
    <col min="11837" max="11837" width="13.88671875" style="221" customWidth="1"/>
    <col min="11838" max="11838" width="3.21875" style="221" customWidth="1"/>
    <col min="11839" max="11839" width="2.6640625" style="221" customWidth="1"/>
    <col min="11840" max="11840" width="2.77734375" style="221" customWidth="1"/>
    <col min="11841" max="11841" width="4.77734375" style="221" customWidth="1"/>
    <col min="11842" max="11842" width="4.6640625" style="221" customWidth="1"/>
    <col min="11843" max="11843" width="6" style="221" customWidth="1"/>
    <col min="11844" max="11847" width="6.77734375" style="221" customWidth="1"/>
    <col min="11848" max="11848" width="4" style="221" customWidth="1"/>
    <col min="11849" max="11849" width="6.21875" style="221" customWidth="1"/>
    <col min="11850" max="11850" width="4" style="221" customWidth="1"/>
    <col min="11851" max="11851" width="3.6640625" style="221" customWidth="1"/>
    <col min="11852" max="11855" width="3.5546875" style="221" customWidth="1"/>
    <col min="11856" max="11856" width="6.21875" style="221" customWidth="1"/>
    <col min="11857" max="11857" width="13.88671875" style="221" customWidth="1"/>
    <col min="11858" max="11858" width="3.21875" style="221" customWidth="1"/>
    <col min="11859" max="11859" width="2.6640625" style="221" customWidth="1"/>
    <col min="11860" max="11860" width="2.77734375" style="221" customWidth="1"/>
    <col min="11861" max="11861" width="4.77734375" style="221" customWidth="1"/>
    <col min="11862" max="11862" width="4.6640625" style="221" customWidth="1"/>
    <col min="11863" max="11863" width="6" style="221" customWidth="1"/>
    <col min="11864" max="11867" width="6.77734375" style="221" customWidth="1"/>
    <col min="11868" max="11868" width="4" style="221" customWidth="1"/>
    <col min="11869" max="11869" width="2.21875" style="221" customWidth="1"/>
    <col min="11870" max="11870" width="4" style="221" customWidth="1"/>
    <col min="11871" max="11871" width="3.6640625" style="221" customWidth="1"/>
    <col min="11872" max="11876" width="3.5546875" style="221" customWidth="1"/>
    <col min="11877" max="11878" width="11.5546875" style="221" customWidth="1"/>
    <col min="11879" max="11879" width="9.21875" style="221" customWidth="1"/>
    <col min="11880" max="11880" width="9.109375" style="221" customWidth="1"/>
    <col min="11881" max="11882" width="9.21875" style="221" customWidth="1"/>
    <col min="11883" max="11883" width="9.109375" style="221" customWidth="1"/>
    <col min="11884" max="11884" width="2.88671875" style="221" customWidth="1"/>
    <col min="11885" max="11885" width="2.44140625" style="221" customWidth="1"/>
    <col min="11886" max="11887" width="9.109375" style="221" customWidth="1"/>
    <col min="11888" max="11888" width="9.109375" style="221"/>
    <col min="11889" max="11889" width="2.88671875" style="222" bestFit="1" customWidth="1"/>
    <col min="11890" max="11890" width="2.44140625" style="222" bestFit="1" customWidth="1"/>
    <col min="11891" max="11891" width="2.21875" style="222" bestFit="1" customWidth="1"/>
    <col min="11892" max="11893" width="3.77734375" style="222" bestFit="1" customWidth="1"/>
    <col min="11894" max="11894" width="5.88671875" style="222" bestFit="1" customWidth="1"/>
    <col min="11895" max="11895" width="3.88671875" style="222" bestFit="1" customWidth="1"/>
    <col min="11896" max="11904" width="9.109375" style="221"/>
    <col min="11905" max="11905" width="5.33203125" style="221" customWidth="1"/>
    <col min="11906" max="11906" width="9.44140625" style="221" customWidth="1"/>
    <col min="11907" max="11907" width="3.44140625" style="221" customWidth="1"/>
    <col min="11908" max="11908" width="2.77734375" style="221" customWidth="1"/>
    <col min="11909" max="11909" width="2.5546875" style="221" customWidth="1"/>
    <col min="11910" max="11911" width="4.77734375" style="221" customWidth="1"/>
    <col min="11912" max="11912" width="6" style="221" customWidth="1"/>
    <col min="11913" max="11913" width="7" style="221" customWidth="1"/>
    <col min="11914" max="11914" width="11.44140625" style="221" customWidth="1"/>
    <col min="11915" max="11915" width="14.109375" style="221" customWidth="1"/>
    <col min="11916" max="11916" width="2.6640625" style="221" customWidth="1"/>
    <col min="11917" max="11917" width="7.88671875" style="221" customWidth="1"/>
    <col min="11918" max="11919" width="8.77734375" style="221" customWidth="1"/>
    <col min="11920" max="11921" width="10.77734375" style="221" customWidth="1"/>
    <col min="11922" max="11922" width="9.88671875" style="221" customWidth="1"/>
    <col min="11923" max="11923" width="7.109375" style="221" customWidth="1"/>
    <col min="11924" max="11924" width="5.88671875" style="221" customWidth="1"/>
    <col min="11925" max="11925" width="13.77734375" style="221" customWidth="1"/>
    <col min="11926" max="11926" width="3.21875" style="221" customWidth="1"/>
    <col min="11927" max="11927" width="2.6640625" style="221" customWidth="1"/>
    <col min="11928" max="11928" width="2.77734375" style="221" customWidth="1"/>
    <col min="11929" max="11929" width="9.5546875" style="221" customWidth="1"/>
    <col min="11930" max="11930" width="4.6640625" style="221" customWidth="1"/>
    <col min="11931" max="11931" width="6" style="221" customWidth="1"/>
    <col min="11932" max="11934" width="6.21875" style="221" customWidth="1"/>
    <col min="11935" max="11935" width="6.77734375" style="221" customWidth="1"/>
    <col min="11936" max="11936" width="4" style="221" customWidth="1"/>
    <col min="11937" max="11939" width="6.21875" style="221" customWidth="1"/>
    <col min="11940" max="11940" width="7" style="221" customWidth="1"/>
    <col min="11941" max="11941" width="6.21875" style="221" customWidth="1"/>
    <col min="11942" max="11942" width="7" style="221" customWidth="1"/>
    <col min="11943" max="11943" width="3.5546875" style="221" customWidth="1"/>
    <col min="11944" max="11944" width="6.21875" style="221" customWidth="1"/>
    <col min="11945" max="11945" width="13.77734375" style="221" customWidth="1"/>
    <col min="11946" max="11946" width="3.21875" style="221" customWidth="1"/>
    <col min="11947" max="11947" width="2.6640625" style="221" customWidth="1"/>
    <col min="11948" max="11948" width="2.77734375" style="221" customWidth="1"/>
    <col min="11949" max="11949" width="4.77734375" style="221" customWidth="1"/>
    <col min="11950" max="11950" width="4.6640625" style="221" customWidth="1"/>
    <col min="11951" max="11951" width="6" style="221" customWidth="1"/>
    <col min="11952" max="11952" width="9.5546875" style="221" customWidth="1"/>
    <col min="11953" max="11955" width="6.77734375" style="221" customWidth="1"/>
    <col min="11956" max="11956" width="4" style="221" customWidth="1"/>
    <col min="11957" max="11957" width="2.21875" style="221" customWidth="1"/>
    <col min="11958" max="11958" width="4" style="221" customWidth="1"/>
    <col min="11959" max="11959" width="3.6640625" style="221" customWidth="1"/>
    <col min="11960" max="11962" width="3.5546875" style="221" customWidth="1"/>
    <col min="11963" max="11963" width="6.109375" style="221" customWidth="1"/>
    <col min="11964" max="11964" width="14.33203125" style="221" customWidth="1"/>
    <col min="11965" max="11965" width="13.88671875" style="221" customWidth="1"/>
    <col min="11966" max="11966" width="3.21875" style="221" customWidth="1"/>
    <col min="11967" max="11967" width="2.6640625" style="221" customWidth="1"/>
    <col min="11968" max="11968" width="2.77734375" style="221" customWidth="1"/>
    <col min="11969" max="11969" width="4.77734375" style="221" customWidth="1"/>
    <col min="11970" max="11970" width="4.6640625" style="221" customWidth="1"/>
    <col min="11971" max="11971" width="6" style="221" customWidth="1"/>
    <col min="11972" max="11975" width="6.77734375" style="221" customWidth="1"/>
    <col min="11976" max="11976" width="4" style="221" customWidth="1"/>
    <col min="11977" max="11977" width="6.21875" style="221" customWidth="1"/>
    <col min="11978" max="11978" width="4" style="221" customWidth="1"/>
    <col min="11979" max="11979" width="3.6640625" style="221" customWidth="1"/>
    <col min="11980" max="11983" width="3.5546875" style="221" customWidth="1"/>
    <col min="11984" max="11984" width="6.21875" style="221" customWidth="1"/>
    <col min="11985" max="11985" width="13.88671875" style="221" customWidth="1"/>
    <col min="11986" max="11986" width="3.21875" style="221" customWidth="1"/>
    <col min="11987" max="11987" width="2.6640625" style="221" customWidth="1"/>
    <col min="11988" max="11988" width="2.77734375" style="221" customWidth="1"/>
    <col min="11989" max="11989" width="4.77734375" style="221" customWidth="1"/>
    <col min="11990" max="11990" width="4.6640625" style="221" customWidth="1"/>
    <col min="11991" max="11991" width="6" style="221" customWidth="1"/>
    <col min="11992" max="11995" width="6.77734375" style="221" customWidth="1"/>
    <col min="11996" max="11996" width="4" style="221" customWidth="1"/>
    <col min="11997" max="11997" width="2.21875" style="221" customWidth="1"/>
    <col min="11998" max="11998" width="4" style="221" customWidth="1"/>
    <col min="11999" max="11999" width="3.6640625" style="221" customWidth="1"/>
    <col min="12000" max="12004" width="3.5546875" style="221" customWidth="1"/>
    <col min="12005" max="12006" width="11.5546875" style="221" customWidth="1"/>
    <col min="12007" max="12007" width="9.21875" style="221" customWidth="1"/>
    <col min="12008" max="12008" width="9.109375" style="221" customWidth="1"/>
    <col min="12009" max="12010" width="9.21875" style="221" customWidth="1"/>
    <col min="12011" max="12011" width="9.109375" style="221" customWidth="1"/>
    <col min="12012" max="12012" width="2.88671875" style="221" customWidth="1"/>
    <col min="12013" max="12013" width="2.44140625" style="221" customWidth="1"/>
    <col min="12014" max="12015" width="9.109375" style="221" customWidth="1"/>
    <col min="12016" max="12016" width="9.109375" style="221"/>
    <col min="12017" max="12017" width="2.88671875" style="222" bestFit="1" customWidth="1"/>
    <col min="12018" max="12018" width="2.44140625" style="222" bestFit="1" customWidth="1"/>
    <col min="12019" max="12019" width="2.21875" style="222" bestFit="1" customWidth="1"/>
    <col min="12020" max="12021" width="3.77734375" style="222" bestFit="1" customWidth="1"/>
    <col min="12022" max="12022" width="5.88671875" style="222" bestFit="1" customWidth="1"/>
    <col min="12023" max="12023" width="3.88671875" style="222" bestFit="1" customWidth="1"/>
    <col min="12024" max="12032" width="9.109375" style="221"/>
    <col min="12033" max="12033" width="5.33203125" style="221" customWidth="1"/>
    <col min="12034" max="12034" width="9.44140625" style="221" customWidth="1"/>
    <col min="12035" max="12035" width="3.44140625" style="221" customWidth="1"/>
    <col min="12036" max="12036" width="2.77734375" style="221" customWidth="1"/>
    <col min="12037" max="12037" width="2.5546875" style="221" customWidth="1"/>
    <col min="12038" max="12039" width="4.77734375" style="221" customWidth="1"/>
    <col min="12040" max="12040" width="6" style="221" customWidth="1"/>
    <col min="12041" max="12041" width="7" style="221" customWidth="1"/>
    <col min="12042" max="12042" width="11.44140625" style="221" customWidth="1"/>
    <col min="12043" max="12043" width="14.109375" style="221" customWidth="1"/>
    <col min="12044" max="12044" width="2.6640625" style="221" customWidth="1"/>
    <col min="12045" max="12045" width="7.88671875" style="221" customWidth="1"/>
    <col min="12046" max="12047" width="8.77734375" style="221" customWidth="1"/>
    <col min="12048" max="12049" width="10.77734375" style="221" customWidth="1"/>
    <col min="12050" max="12050" width="9.88671875" style="221" customWidth="1"/>
    <col min="12051" max="12051" width="7.109375" style="221" customWidth="1"/>
    <col min="12052" max="12052" width="5.88671875" style="221" customWidth="1"/>
    <col min="12053" max="12053" width="13.77734375" style="221" customWidth="1"/>
    <col min="12054" max="12054" width="3.21875" style="221" customWidth="1"/>
    <col min="12055" max="12055" width="2.6640625" style="221" customWidth="1"/>
    <col min="12056" max="12056" width="2.77734375" style="221" customWidth="1"/>
    <col min="12057" max="12057" width="9.5546875" style="221" customWidth="1"/>
    <col min="12058" max="12058" width="4.6640625" style="221" customWidth="1"/>
    <col min="12059" max="12059" width="6" style="221" customWidth="1"/>
    <col min="12060" max="12062" width="6.21875" style="221" customWidth="1"/>
    <col min="12063" max="12063" width="6.77734375" style="221" customWidth="1"/>
    <col min="12064" max="12064" width="4" style="221" customWidth="1"/>
    <col min="12065" max="12067" width="6.21875" style="221" customWidth="1"/>
    <col min="12068" max="12068" width="7" style="221" customWidth="1"/>
    <col min="12069" max="12069" width="6.21875" style="221" customWidth="1"/>
    <col min="12070" max="12070" width="7" style="221" customWidth="1"/>
    <col min="12071" max="12071" width="3.5546875" style="221" customWidth="1"/>
    <col min="12072" max="12072" width="6.21875" style="221" customWidth="1"/>
    <col min="12073" max="12073" width="13.77734375" style="221" customWidth="1"/>
    <col min="12074" max="12074" width="3.21875" style="221" customWidth="1"/>
    <col min="12075" max="12075" width="2.6640625" style="221" customWidth="1"/>
    <col min="12076" max="12076" width="2.77734375" style="221" customWidth="1"/>
    <col min="12077" max="12077" width="4.77734375" style="221" customWidth="1"/>
    <col min="12078" max="12078" width="4.6640625" style="221" customWidth="1"/>
    <col min="12079" max="12079" width="6" style="221" customWidth="1"/>
    <col min="12080" max="12080" width="9.5546875" style="221" customWidth="1"/>
    <col min="12081" max="12083" width="6.77734375" style="221" customWidth="1"/>
    <col min="12084" max="12084" width="4" style="221" customWidth="1"/>
    <col min="12085" max="12085" width="2.21875" style="221" customWidth="1"/>
    <col min="12086" max="12086" width="4" style="221" customWidth="1"/>
    <col min="12087" max="12087" width="3.6640625" style="221" customWidth="1"/>
    <col min="12088" max="12090" width="3.5546875" style="221" customWidth="1"/>
    <col min="12091" max="12091" width="6.109375" style="221" customWidth="1"/>
    <col min="12092" max="12092" width="14.33203125" style="221" customWidth="1"/>
    <col min="12093" max="12093" width="13.88671875" style="221" customWidth="1"/>
    <col min="12094" max="12094" width="3.21875" style="221" customWidth="1"/>
    <col min="12095" max="12095" width="2.6640625" style="221" customWidth="1"/>
    <col min="12096" max="12096" width="2.77734375" style="221" customWidth="1"/>
    <col min="12097" max="12097" width="4.77734375" style="221" customWidth="1"/>
    <col min="12098" max="12098" width="4.6640625" style="221" customWidth="1"/>
    <col min="12099" max="12099" width="6" style="221" customWidth="1"/>
    <col min="12100" max="12103" width="6.77734375" style="221" customWidth="1"/>
    <col min="12104" max="12104" width="4" style="221" customWidth="1"/>
    <col min="12105" max="12105" width="6.21875" style="221" customWidth="1"/>
    <col min="12106" max="12106" width="4" style="221" customWidth="1"/>
    <col min="12107" max="12107" width="3.6640625" style="221" customWidth="1"/>
    <col min="12108" max="12111" width="3.5546875" style="221" customWidth="1"/>
    <col min="12112" max="12112" width="6.21875" style="221" customWidth="1"/>
    <col min="12113" max="12113" width="13.88671875" style="221" customWidth="1"/>
    <col min="12114" max="12114" width="3.21875" style="221" customWidth="1"/>
    <col min="12115" max="12115" width="2.6640625" style="221" customWidth="1"/>
    <col min="12116" max="12116" width="2.77734375" style="221" customWidth="1"/>
    <col min="12117" max="12117" width="4.77734375" style="221" customWidth="1"/>
    <col min="12118" max="12118" width="4.6640625" style="221" customWidth="1"/>
    <col min="12119" max="12119" width="6" style="221" customWidth="1"/>
    <col min="12120" max="12123" width="6.77734375" style="221" customWidth="1"/>
    <col min="12124" max="12124" width="4" style="221" customWidth="1"/>
    <col min="12125" max="12125" width="2.21875" style="221" customWidth="1"/>
    <col min="12126" max="12126" width="4" style="221" customWidth="1"/>
    <col min="12127" max="12127" width="3.6640625" style="221" customWidth="1"/>
    <col min="12128" max="12132" width="3.5546875" style="221" customWidth="1"/>
    <col min="12133" max="12134" width="11.5546875" style="221" customWidth="1"/>
    <col min="12135" max="12135" width="9.21875" style="221" customWidth="1"/>
    <col min="12136" max="12136" width="9.109375" style="221" customWidth="1"/>
    <col min="12137" max="12138" width="9.21875" style="221" customWidth="1"/>
    <col min="12139" max="12139" width="9.109375" style="221" customWidth="1"/>
    <col min="12140" max="12140" width="2.88671875" style="221" customWidth="1"/>
    <col min="12141" max="12141" width="2.44140625" style="221" customWidth="1"/>
    <col min="12142" max="12143" width="9.109375" style="221" customWidth="1"/>
    <col min="12144" max="12144" width="9.109375" style="221"/>
    <col min="12145" max="12145" width="2.88671875" style="222" bestFit="1" customWidth="1"/>
    <col min="12146" max="12146" width="2.44140625" style="222" bestFit="1" customWidth="1"/>
    <col min="12147" max="12147" width="2.21875" style="222" bestFit="1" customWidth="1"/>
    <col min="12148" max="12149" width="3.77734375" style="222" bestFit="1" customWidth="1"/>
    <col min="12150" max="12150" width="5.88671875" style="222" bestFit="1" customWidth="1"/>
    <col min="12151" max="12151" width="3.88671875" style="222" bestFit="1" customWidth="1"/>
    <col min="12152" max="12160" width="9.109375" style="221"/>
    <col min="12161" max="12161" width="5.33203125" style="221" customWidth="1"/>
    <col min="12162" max="12162" width="9.44140625" style="221" customWidth="1"/>
    <col min="12163" max="12163" width="3.44140625" style="221" customWidth="1"/>
    <col min="12164" max="12164" width="2.77734375" style="221" customWidth="1"/>
    <col min="12165" max="12165" width="2.5546875" style="221" customWidth="1"/>
    <col min="12166" max="12167" width="4.77734375" style="221" customWidth="1"/>
    <col min="12168" max="12168" width="6" style="221" customWidth="1"/>
    <col min="12169" max="12169" width="7" style="221" customWidth="1"/>
    <col min="12170" max="12170" width="11.44140625" style="221" customWidth="1"/>
    <col min="12171" max="12171" width="14.109375" style="221" customWidth="1"/>
    <col min="12172" max="12172" width="2.6640625" style="221" customWidth="1"/>
    <col min="12173" max="12173" width="7.88671875" style="221" customWidth="1"/>
    <col min="12174" max="12175" width="8.77734375" style="221" customWidth="1"/>
    <col min="12176" max="12177" width="10.77734375" style="221" customWidth="1"/>
    <col min="12178" max="12178" width="9.88671875" style="221" customWidth="1"/>
    <col min="12179" max="12179" width="7.109375" style="221" customWidth="1"/>
    <col min="12180" max="12180" width="5.88671875" style="221" customWidth="1"/>
    <col min="12181" max="12181" width="13.77734375" style="221" customWidth="1"/>
    <col min="12182" max="12182" width="3.21875" style="221" customWidth="1"/>
    <col min="12183" max="12183" width="2.6640625" style="221" customWidth="1"/>
    <col min="12184" max="12184" width="2.77734375" style="221" customWidth="1"/>
    <col min="12185" max="12185" width="9.5546875" style="221" customWidth="1"/>
    <col min="12186" max="12186" width="4.6640625" style="221" customWidth="1"/>
    <col min="12187" max="12187" width="6" style="221" customWidth="1"/>
    <col min="12188" max="12190" width="6.21875" style="221" customWidth="1"/>
    <col min="12191" max="12191" width="6.77734375" style="221" customWidth="1"/>
    <col min="12192" max="12192" width="4" style="221" customWidth="1"/>
    <col min="12193" max="12195" width="6.21875" style="221" customWidth="1"/>
    <col min="12196" max="12196" width="7" style="221" customWidth="1"/>
    <col min="12197" max="12197" width="6.21875" style="221" customWidth="1"/>
    <col min="12198" max="12198" width="7" style="221" customWidth="1"/>
    <col min="12199" max="12199" width="3.5546875" style="221" customWidth="1"/>
    <col min="12200" max="12200" width="6.21875" style="221" customWidth="1"/>
    <col min="12201" max="12201" width="13.77734375" style="221" customWidth="1"/>
    <col min="12202" max="12202" width="3.21875" style="221" customWidth="1"/>
    <col min="12203" max="12203" width="2.6640625" style="221" customWidth="1"/>
    <col min="12204" max="12204" width="2.77734375" style="221" customWidth="1"/>
    <col min="12205" max="12205" width="4.77734375" style="221" customWidth="1"/>
    <col min="12206" max="12206" width="4.6640625" style="221" customWidth="1"/>
    <col min="12207" max="12207" width="6" style="221" customWidth="1"/>
    <col min="12208" max="12208" width="9.5546875" style="221" customWidth="1"/>
    <col min="12209" max="12211" width="6.77734375" style="221" customWidth="1"/>
    <col min="12212" max="12212" width="4" style="221" customWidth="1"/>
    <col min="12213" max="12213" width="2.21875" style="221" customWidth="1"/>
    <col min="12214" max="12214" width="4" style="221" customWidth="1"/>
    <col min="12215" max="12215" width="3.6640625" style="221" customWidth="1"/>
    <col min="12216" max="12218" width="3.5546875" style="221" customWidth="1"/>
    <col min="12219" max="12219" width="6.109375" style="221" customWidth="1"/>
    <col min="12220" max="12220" width="14.33203125" style="221" customWidth="1"/>
    <col min="12221" max="12221" width="13.88671875" style="221" customWidth="1"/>
    <col min="12222" max="12222" width="3.21875" style="221" customWidth="1"/>
    <col min="12223" max="12223" width="2.6640625" style="221" customWidth="1"/>
    <col min="12224" max="12224" width="2.77734375" style="221" customWidth="1"/>
    <col min="12225" max="12225" width="4.77734375" style="221" customWidth="1"/>
    <col min="12226" max="12226" width="4.6640625" style="221" customWidth="1"/>
    <col min="12227" max="12227" width="6" style="221" customWidth="1"/>
    <col min="12228" max="12231" width="6.77734375" style="221" customWidth="1"/>
    <col min="12232" max="12232" width="4" style="221" customWidth="1"/>
    <col min="12233" max="12233" width="6.21875" style="221" customWidth="1"/>
    <col min="12234" max="12234" width="4" style="221" customWidth="1"/>
    <col min="12235" max="12235" width="3.6640625" style="221" customWidth="1"/>
    <col min="12236" max="12239" width="3.5546875" style="221" customWidth="1"/>
    <col min="12240" max="12240" width="6.21875" style="221" customWidth="1"/>
    <col min="12241" max="12241" width="13.88671875" style="221" customWidth="1"/>
    <col min="12242" max="12242" width="3.21875" style="221" customWidth="1"/>
    <col min="12243" max="12243" width="2.6640625" style="221" customWidth="1"/>
    <col min="12244" max="12244" width="2.77734375" style="221" customWidth="1"/>
    <col min="12245" max="12245" width="4.77734375" style="221" customWidth="1"/>
    <col min="12246" max="12246" width="4.6640625" style="221" customWidth="1"/>
    <col min="12247" max="12247" width="6" style="221" customWidth="1"/>
    <col min="12248" max="12251" width="6.77734375" style="221" customWidth="1"/>
    <col min="12252" max="12252" width="4" style="221" customWidth="1"/>
    <col min="12253" max="12253" width="2.21875" style="221" customWidth="1"/>
    <col min="12254" max="12254" width="4" style="221" customWidth="1"/>
    <col min="12255" max="12255" width="3.6640625" style="221" customWidth="1"/>
    <col min="12256" max="12260" width="3.5546875" style="221" customWidth="1"/>
    <col min="12261" max="12262" width="11.5546875" style="221" customWidth="1"/>
    <col min="12263" max="12263" width="9.21875" style="221" customWidth="1"/>
    <col min="12264" max="12264" width="9.109375" style="221" customWidth="1"/>
    <col min="12265" max="12266" width="9.21875" style="221" customWidth="1"/>
    <col min="12267" max="12267" width="9.109375" style="221" customWidth="1"/>
    <col min="12268" max="12268" width="2.88671875" style="221" customWidth="1"/>
    <col min="12269" max="12269" width="2.44140625" style="221" customWidth="1"/>
    <col min="12270" max="12271" width="9.109375" style="221" customWidth="1"/>
    <col min="12272" max="12272" width="9.109375" style="221"/>
    <col min="12273" max="12273" width="2.88671875" style="222" bestFit="1" customWidth="1"/>
    <col min="12274" max="12274" width="2.44140625" style="222" bestFit="1" customWidth="1"/>
    <col min="12275" max="12275" width="2.21875" style="222" bestFit="1" customWidth="1"/>
    <col min="12276" max="12277" width="3.77734375" style="222" bestFit="1" customWidth="1"/>
    <col min="12278" max="12278" width="5.88671875" style="222" bestFit="1" customWidth="1"/>
    <col min="12279" max="12279" width="3.88671875" style="222" bestFit="1" customWidth="1"/>
    <col min="12280" max="12288" width="9.109375" style="221"/>
    <col min="12289" max="12289" width="5.33203125" style="221" customWidth="1"/>
    <col min="12290" max="12290" width="9.44140625" style="221" customWidth="1"/>
    <col min="12291" max="12291" width="3.44140625" style="221" customWidth="1"/>
    <col min="12292" max="12292" width="2.77734375" style="221" customWidth="1"/>
    <col min="12293" max="12293" width="2.5546875" style="221" customWidth="1"/>
    <col min="12294" max="12295" width="4.77734375" style="221" customWidth="1"/>
    <col min="12296" max="12296" width="6" style="221" customWidth="1"/>
    <col min="12297" max="12297" width="7" style="221" customWidth="1"/>
    <col min="12298" max="12298" width="11.44140625" style="221" customWidth="1"/>
    <col min="12299" max="12299" width="14.109375" style="221" customWidth="1"/>
    <col min="12300" max="12300" width="2.6640625" style="221" customWidth="1"/>
    <col min="12301" max="12301" width="7.88671875" style="221" customWidth="1"/>
    <col min="12302" max="12303" width="8.77734375" style="221" customWidth="1"/>
    <col min="12304" max="12305" width="10.77734375" style="221" customWidth="1"/>
    <col min="12306" max="12306" width="9.88671875" style="221" customWidth="1"/>
    <col min="12307" max="12307" width="7.109375" style="221" customWidth="1"/>
    <col min="12308" max="12308" width="5.88671875" style="221" customWidth="1"/>
    <col min="12309" max="12309" width="13.77734375" style="221" customWidth="1"/>
    <col min="12310" max="12310" width="3.21875" style="221" customWidth="1"/>
    <col min="12311" max="12311" width="2.6640625" style="221" customWidth="1"/>
    <col min="12312" max="12312" width="2.77734375" style="221" customWidth="1"/>
    <col min="12313" max="12313" width="9.5546875" style="221" customWidth="1"/>
    <col min="12314" max="12314" width="4.6640625" style="221" customWidth="1"/>
    <col min="12315" max="12315" width="6" style="221" customWidth="1"/>
    <col min="12316" max="12318" width="6.21875" style="221" customWidth="1"/>
    <col min="12319" max="12319" width="6.77734375" style="221" customWidth="1"/>
    <col min="12320" max="12320" width="4" style="221" customWidth="1"/>
    <col min="12321" max="12323" width="6.21875" style="221" customWidth="1"/>
    <col min="12324" max="12324" width="7" style="221" customWidth="1"/>
    <col min="12325" max="12325" width="6.21875" style="221" customWidth="1"/>
    <col min="12326" max="12326" width="7" style="221" customWidth="1"/>
    <col min="12327" max="12327" width="3.5546875" style="221" customWidth="1"/>
    <col min="12328" max="12328" width="6.21875" style="221" customWidth="1"/>
    <col min="12329" max="12329" width="13.77734375" style="221" customWidth="1"/>
    <col min="12330" max="12330" width="3.21875" style="221" customWidth="1"/>
    <col min="12331" max="12331" width="2.6640625" style="221" customWidth="1"/>
    <col min="12332" max="12332" width="2.77734375" style="221" customWidth="1"/>
    <col min="12333" max="12333" width="4.77734375" style="221" customWidth="1"/>
    <col min="12334" max="12334" width="4.6640625" style="221" customWidth="1"/>
    <col min="12335" max="12335" width="6" style="221" customWidth="1"/>
    <col min="12336" max="12336" width="9.5546875" style="221" customWidth="1"/>
    <col min="12337" max="12339" width="6.77734375" style="221" customWidth="1"/>
    <col min="12340" max="12340" width="4" style="221" customWidth="1"/>
    <col min="12341" max="12341" width="2.21875" style="221" customWidth="1"/>
    <col min="12342" max="12342" width="4" style="221" customWidth="1"/>
    <col min="12343" max="12343" width="3.6640625" style="221" customWidth="1"/>
    <col min="12344" max="12346" width="3.5546875" style="221" customWidth="1"/>
    <col min="12347" max="12347" width="6.109375" style="221" customWidth="1"/>
    <col min="12348" max="12348" width="14.33203125" style="221" customWidth="1"/>
    <col min="12349" max="12349" width="13.88671875" style="221" customWidth="1"/>
    <col min="12350" max="12350" width="3.21875" style="221" customWidth="1"/>
    <col min="12351" max="12351" width="2.6640625" style="221" customWidth="1"/>
    <col min="12352" max="12352" width="2.77734375" style="221" customWidth="1"/>
    <col min="12353" max="12353" width="4.77734375" style="221" customWidth="1"/>
    <col min="12354" max="12354" width="4.6640625" style="221" customWidth="1"/>
    <col min="12355" max="12355" width="6" style="221" customWidth="1"/>
    <col min="12356" max="12359" width="6.77734375" style="221" customWidth="1"/>
    <col min="12360" max="12360" width="4" style="221" customWidth="1"/>
    <col min="12361" max="12361" width="6.21875" style="221" customWidth="1"/>
    <col min="12362" max="12362" width="4" style="221" customWidth="1"/>
    <col min="12363" max="12363" width="3.6640625" style="221" customWidth="1"/>
    <col min="12364" max="12367" width="3.5546875" style="221" customWidth="1"/>
    <col min="12368" max="12368" width="6.21875" style="221" customWidth="1"/>
    <col min="12369" max="12369" width="13.88671875" style="221" customWidth="1"/>
    <col min="12370" max="12370" width="3.21875" style="221" customWidth="1"/>
    <col min="12371" max="12371" width="2.6640625" style="221" customWidth="1"/>
    <col min="12372" max="12372" width="2.77734375" style="221" customWidth="1"/>
    <col min="12373" max="12373" width="4.77734375" style="221" customWidth="1"/>
    <col min="12374" max="12374" width="4.6640625" style="221" customWidth="1"/>
    <col min="12375" max="12375" width="6" style="221" customWidth="1"/>
    <col min="12376" max="12379" width="6.77734375" style="221" customWidth="1"/>
    <col min="12380" max="12380" width="4" style="221" customWidth="1"/>
    <col min="12381" max="12381" width="2.21875" style="221" customWidth="1"/>
    <col min="12382" max="12382" width="4" style="221" customWidth="1"/>
    <col min="12383" max="12383" width="3.6640625" style="221" customWidth="1"/>
    <col min="12384" max="12388" width="3.5546875" style="221" customWidth="1"/>
    <col min="12389" max="12390" width="11.5546875" style="221" customWidth="1"/>
    <col min="12391" max="12391" width="9.21875" style="221" customWidth="1"/>
    <col min="12392" max="12392" width="9.109375" style="221" customWidth="1"/>
    <col min="12393" max="12394" width="9.21875" style="221" customWidth="1"/>
    <col min="12395" max="12395" width="9.109375" style="221" customWidth="1"/>
    <col min="12396" max="12396" width="2.88671875" style="221" customWidth="1"/>
    <col min="12397" max="12397" width="2.44140625" style="221" customWidth="1"/>
    <col min="12398" max="12399" width="9.109375" style="221" customWidth="1"/>
    <col min="12400" max="12400" width="9.109375" style="221"/>
    <col min="12401" max="12401" width="2.88671875" style="222" bestFit="1" customWidth="1"/>
    <col min="12402" max="12402" width="2.44140625" style="222" bestFit="1" customWidth="1"/>
    <col min="12403" max="12403" width="2.21875" style="222" bestFit="1" customWidth="1"/>
    <col min="12404" max="12405" width="3.77734375" style="222" bestFit="1" customWidth="1"/>
    <col min="12406" max="12406" width="5.88671875" style="222" bestFit="1" customWidth="1"/>
    <col min="12407" max="12407" width="3.88671875" style="222" bestFit="1" customWidth="1"/>
    <col min="12408" max="12416" width="9.109375" style="221"/>
    <col min="12417" max="12417" width="5.33203125" style="221" customWidth="1"/>
    <col min="12418" max="12418" width="9.44140625" style="221" customWidth="1"/>
    <col min="12419" max="12419" width="3.44140625" style="221" customWidth="1"/>
    <col min="12420" max="12420" width="2.77734375" style="221" customWidth="1"/>
    <col min="12421" max="12421" width="2.5546875" style="221" customWidth="1"/>
    <col min="12422" max="12423" width="4.77734375" style="221" customWidth="1"/>
    <col min="12424" max="12424" width="6" style="221" customWidth="1"/>
    <col min="12425" max="12425" width="7" style="221" customWidth="1"/>
    <col min="12426" max="12426" width="11.44140625" style="221" customWidth="1"/>
    <col min="12427" max="12427" width="14.109375" style="221" customWidth="1"/>
    <col min="12428" max="12428" width="2.6640625" style="221" customWidth="1"/>
    <col min="12429" max="12429" width="7.88671875" style="221" customWidth="1"/>
    <col min="12430" max="12431" width="8.77734375" style="221" customWidth="1"/>
    <col min="12432" max="12433" width="10.77734375" style="221" customWidth="1"/>
    <col min="12434" max="12434" width="9.88671875" style="221" customWidth="1"/>
    <col min="12435" max="12435" width="7.109375" style="221" customWidth="1"/>
    <col min="12436" max="12436" width="5.88671875" style="221" customWidth="1"/>
    <col min="12437" max="12437" width="13.77734375" style="221" customWidth="1"/>
    <col min="12438" max="12438" width="3.21875" style="221" customWidth="1"/>
    <col min="12439" max="12439" width="2.6640625" style="221" customWidth="1"/>
    <col min="12440" max="12440" width="2.77734375" style="221" customWidth="1"/>
    <col min="12441" max="12441" width="9.5546875" style="221" customWidth="1"/>
    <col min="12442" max="12442" width="4.6640625" style="221" customWidth="1"/>
    <col min="12443" max="12443" width="6" style="221" customWidth="1"/>
    <col min="12444" max="12446" width="6.21875" style="221" customWidth="1"/>
    <col min="12447" max="12447" width="6.77734375" style="221" customWidth="1"/>
    <col min="12448" max="12448" width="4" style="221" customWidth="1"/>
    <col min="12449" max="12451" width="6.21875" style="221" customWidth="1"/>
    <col min="12452" max="12452" width="7" style="221" customWidth="1"/>
    <col min="12453" max="12453" width="6.21875" style="221" customWidth="1"/>
    <col min="12454" max="12454" width="7" style="221" customWidth="1"/>
    <col min="12455" max="12455" width="3.5546875" style="221" customWidth="1"/>
    <col min="12456" max="12456" width="6.21875" style="221" customWidth="1"/>
    <col min="12457" max="12457" width="13.77734375" style="221" customWidth="1"/>
    <col min="12458" max="12458" width="3.21875" style="221" customWidth="1"/>
    <col min="12459" max="12459" width="2.6640625" style="221" customWidth="1"/>
    <col min="12460" max="12460" width="2.77734375" style="221" customWidth="1"/>
    <col min="12461" max="12461" width="4.77734375" style="221" customWidth="1"/>
    <col min="12462" max="12462" width="4.6640625" style="221" customWidth="1"/>
    <col min="12463" max="12463" width="6" style="221" customWidth="1"/>
    <col min="12464" max="12464" width="9.5546875" style="221" customWidth="1"/>
    <col min="12465" max="12467" width="6.77734375" style="221" customWidth="1"/>
    <col min="12468" max="12468" width="4" style="221" customWidth="1"/>
    <col min="12469" max="12469" width="2.21875" style="221" customWidth="1"/>
    <col min="12470" max="12470" width="4" style="221" customWidth="1"/>
    <col min="12471" max="12471" width="3.6640625" style="221" customWidth="1"/>
    <col min="12472" max="12474" width="3.5546875" style="221" customWidth="1"/>
    <col min="12475" max="12475" width="6.109375" style="221" customWidth="1"/>
    <col min="12476" max="12476" width="14.33203125" style="221" customWidth="1"/>
    <col min="12477" max="12477" width="13.88671875" style="221" customWidth="1"/>
    <col min="12478" max="12478" width="3.21875" style="221" customWidth="1"/>
    <col min="12479" max="12479" width="2.6640625" style="221" customWidth="1"/>
    <col min="12480" max="12480" width="2.77734375" style="221" customWidth="1"/>
    <col min="12481" max="12481" width="4.77734375" style="221" customWidth="1"/>
    <col min="12482" max="12482" width="4.6640625" style="221" customWidth="1"/>
    <col min="12483" max="12483" width="6" style="221" customWidth="1"/>
    <col min="12484" max="12487" width="6.77734375" style="221" customWidth="1"/>
    <col min="12488" max="12488" width="4" style="221" customWidth="1"/>
    <col min="12489" max="12489" width="6.21875" style="221" customWidth="1"/>
    <col min="12490" max="12490" width="4" style="221" customWidth="1"/>
    <col min="12491" max="12491" width="3.6640625" style="221" customWidth="1"/>
    <col min="12492" max="12495" width="3.5546875" style="221" customWidth="1"/>
    <col min="12496" max="12496" width="6.21875" style="221" customWidth="1"/>
    <col min="12497" max="12497" width="13.88671875" style="221" customWidth="1"/>
    <col min="12498" max="12498" width="3.21875" style="221" customWidth="1"/>
    <col min="12499" max="12499" width="2.6640625" style="221" customWidth="1"/>
    <col min="12500" max="12500" width="2.77734375" style="221" customWidth="1"/>
    <col min="12501" max="12501" width="4.77734375" style="221" customWidth="1"/>
    <col min="12502" max="12502" width="4.6640625" style="221" customWidth="1"/>
    <col min="12503" max="12503" width="6" style="221" customWidth="1"/>
    <col min="12504" max="12507" width="6.77734375" style="221" customWidth="1"/>
    <col min="12508" max="12508" width="4" style="221" customWidth="1"/>
    <col min="12509" max="12509" width="2.21875" style="221" customWidth="1"/>
    <col min="12510" max="12510" width="4" style="221" customWidth="1"/>
    <col min="12511" max="12511" width="3.6640625" style="221" customWidth="1"/>
    <col min="12512" max="12516" width="3.5546875" style="221" customWidth="1"/>
    <col min="12517" max="12518" width="11.5546875" style="221" customWidth="1"/>
    <col min="12519" max="12519" width="9.21875" style="221" customWidth="1"/>
    <col min="12520" max="12520" width="9.109375" style="221" customWidth="1"/>
    <col min="12521" max="12522" width="9.21875" style="221" customWidth="1"/>
    <col min="12523" max="12523" width="9.109375" style="221" customWidth="1"/>
    <col min="12524" max="12524" width="2.88671875" style="221" customWidth="1"/>
    <col min="12525" max="12525" width="2.44140625" style="221" customWidth="1"/>
    <col min="12526" max="12527" width="9.109375" style="221" customWidth="1"/>
    <col min="12528" max="12528" width="9.109375" style="221"/>
    <col min="12529" max="12529" width="2.88671875" style="222" bestFit="1" customWidth="1"/>
    <col min="12530" max="12530" width="2.44140625" style="222" bestFit="1" customWidth="1"/>
    <col min="12531" max="12531" width="2.21875" style="222" bestFit="1" customWidth="1"/>
    <col min="12532" max="12533" width="3.77734375" style="222" bestFit="1" customWidth="1"/>
    <col min="12534" max="12534" width="5.88671875" style="222" bestFit="1" customWidth="1"/>
    <col min="12535" max="12535" width="3.88671875" style="222" bestFit="1" customWidth="1"/>
    <col min="12536" max="12544" width="9.109375" style="221"/>
    <col min="12545" max="12545" width="5.33203125" style="221" customWidth="1"/>
    <col min="12546" max="12546" width="9.44140625" style="221" customWidth="1"/>
    <col min="12547" max="12547" width="3.44140625" style="221" customWidth="1"/>
    <col min="12548" max="12548" width="2.77734375" style="221" customWidth="1"/>
    <col min="12549" max="12549" width="2.5546875" style="221" customWidth="1"/>
    <col min="12550" max="12551" width="4.77734375" style="221" customWidth="1"/>
    <col min="12552" max="12552" width="6" style="221" customWidth="1"/>
    <col min="12553" max="12553" width="7" style="221" customWidth="1"/>
    <col min="12554" max="12554" width="11.44140625" style="221" customWidth="1"/>
    <col min="12555" max="12555" width="14.109375" style="221" customWidth="1"/>
    <col min="12556" max="12556" width="2.6640625" style="221" customWidth="1"/>
    <col min="12557" max="12557" width="7.88671875" style="221" customWidth="1"/>
    <col min="12558" max="12559" width="8.77734375" style="221" customWidth="1"/>
    <col min="12560" max="12561" width="10.77734375" style="221" customWidth="1"/>
    <col min="12562" max="12562" width="9.88671875" style="221" customWidth="1"/>
    <col min="12563" max="12563" width="7.109375" style="221" customWidth="1"/>
    <col min="12564" max="12564" width="5.88671875" style="221" customWidth="1"/>
    <col min="12565" max="12565" width="13.77734375" style="221" customWidth="1"/>
    <col min="12566" max="12566" width="3.21875" style="221" customWidth="1"/>
    <col min="12567" max="12567" width="2.6640625" style="221" customWidth="1"/>
    <col min="12568" max="12568" width="2.77734375" style="221" customWidth="1"/>
    <col min="12569" max="12569" width="9.5546875" style="221" customWidth="1"/>
    <col min="12570" max="12570" width="4.6640625" style="221" customWidth="1"/>
    <col min="12571" max="12571" width="6" style="221" customWidth="1"/>
    <col min="12572" max="12574" width="6.21875" style="221" customWidth="1"/>
    <col min="12575" max="12575" width="6.77734375" style="221" customWidth="1"/>
    <col min="12576" max="12576" width="4" style="221" customWidth="1"/>
    <col min="12577" max="12579" width="6.21875" style="221" customWidth="1"/>
    <col min="12580" max="12580" width="7" style="221" customWidth="1"/>
    <col min="12581" max="12581" width="6.21875" style="221" customWidth="1"/>
    <col min="12582" max="12582" width="7" style="221" customWidth="1"/>
    <col min="12583" max="12583" width="3.5546875" style="221" customWidth="1"/>
    <col min="12584" max="12584" width="6.21875" style="221" customWidth="1"/>
    <col min="12585" max="12585" width="13.77734375" style="221" customWidth="1"/>
    <col min="12586" max="12586" width="3.21875" style="221" customWidth="1"/>
    <col min="12587" max="12587" width="2.6640625" style="221" customWidth="1"/>
    <col min="12588" max="12588" width="2.77734375" style="221" customWidth="1"/>
    <col min="12589" max="12589" width="4.77734375" style="221" customWidth="1"/>
    <col min="12590" max="12590" width="4.6640625" style="221" customWidth="1"/>
    <col min="12591" max="12591" width="6" style="221" customWidth="1"/>
    <col min="12592" max="12592" width="9.5546875" style="221" customWidth="1"/>
    <col min="12593" max="12595" width="6.77734375" style="221" customWidth="1"/>
    <col min="12596" max="12596" width="4" style="221" customWidth="1"/>
    <col min="12597" max="12597" width="2.21875" style="221" customWidth="1"/>
    <col min="12598" max="12598" width="4" style="221" customWidth="1"/>
    <col min="12599" max="12599" width="3.6640625" style="221" customWidth="1"/>
    <col min="12600" max="12602" width="3.5546875" style="221" customWidth="1"/>
    <col min="12603" max="12603" width="6.109375" style="221" customWidth="1"/>
    <col min="12604" max="12604" width="14.33203125" style="221" customWidth="1"/>
    <col min="12605" max="12605" width="13.88671875" style="221" customWidth="1"/>
    <col min="12606" max="12606" width="3.21875" style="221" customWidth="1"/>
    <col min="12607" max="12607" width="2.6640625" style="221" customWidth="1"/>
    <col min="12608" max="12608" width="2.77734375" style="221" customWidth="1"/>
    <col min="12609" max="12609" width="4.77734375" style="221" customWidth="1"/>
    <col min="12610" max="12610" width="4.6640625" style="221" customWidth="1"/>
    <col min="12611" max="12611" width="6" style="221" customWidth="1"/>
    <col min="12612" max="12615" width="6.77734375" style="221" customWidth="1"/>
    <col min="12616" max="12616" width="4" style="221" customWidth="1"/>
    <col min="12617" max="12617" width="6.21875" style="221" customWidth="1"/>
    <col min="12618" max="12618" width="4" style="221" customWidth="1"/>
    <col min="12619" max="12619" width="3.6640625" style="221" customWidth="1"/>
    <col min="12620" max="12623" width="3.5546875" style="221" customWidth="1"/>
    <col min="12624" max="12624" width="6.21875" style="221" customWidth="1"/>
    <col min="12625" max="12625" width="13.88671875" style="221" customWidth="1"/>
    <col min="12626" max="12626" width="3.21875" style="221" customWidth="1"/>
    <col min="12627" max="12627" width="2.6640625" style="221" customWidth="1"/>
    <col min="12628" max="12628" width="2.77734375" style="221" customWidth="1"/>
    <col min="12629" max="12629" width="4.77734375" style="221" customWidth="1"/>
    <col min="12630" max="12630" width="4.6640625" style="221" customWidth="1"/>
    <col min="12631" max="12631" width="6" style="221" customWidth="1"/>
    <col min="12632" max="12635" width="6.77734375" style="221" customWidth="1"/>
    <col min="12636" max="12636" width="4" style="221" customWidth="1"/>
    <col min="12637" max="12637" width="2.21875" style="221" customWidth="1"/>
    <col min="12638" max="12638" width="4" style="221" customWidth="1"/>
    <col min="12639" max="12639" width="3.6640625" style="221" customWidth="1"/>
    <col min="12640" max="12644" width="3.5546875" style="221" customWidth="1"/>
    <col min="12645" max="12646" width="11.5546875" style="221" customWidth="1"/>
    <col min="12647" max="12647" width="9.21875" style="221" customWidth="1"/>
    <col min="12648" max="12648" width="9.109375" style="221" customWidth="1"/>
    <col min="12649" max="12650" width="9.21875" style="221" customWidth="1"/>
    <col min="12651" max="12651" width="9.109375" style="221" customWidth="1"/>
    <col min="12652" max="12652" width="2.88671875" style="221" customWidth="1"/>
    <col min="12653" max="12653" width="2.44140625" style="221" customWidth="1"/>
    <col min="12654" max="12655" width="9.109375" style="221" customWidth="1"/>
    <col min="12656" max="12656" width="9.109375" style="221"/>
    <col min="12657" max="12657" width="2.88671875" style="222" bestFit="1" customWidth="1"/>
    <col min="12658" max="12658" width="2.44140625" style="222" bestFit="1" customWidth="1"/>
    <col min="12659" max="12659" width="2.21875" style="222" bestFit="1" customWidth="1"/>
    <col min="12660" max="12661" width="3.77734375" style="222" bestFit="1" customWidth="1"/>
    <col min="12662" max="12662" width="5.88671875" style="222" bestFit="1" customWidth="1"/>
    <col min="12663" max="12663" width="3.88671875" style="222" bestFit="1" customWidth="1"/>
    <col min="12664" max="12672" width="9.109375" style="221"/>
    <col min="12673" max="12673" width="5.33203125" style="221" customWidth="1"/>
    <col min="12674" max="12674" width="9.44140625" style="221" customWidth="1"/>
    <col min="12675" max="12675" width="3.44140625" style="221" customWidth="1"/>
    <col min="12676" max="12676" width="2.77734375" style="221" customWidth="1"/>
    <col min="12677" max="12677" width="2.5546875" style="221" customWidth="1"/>
    <col min="12678" max="12679" width="4.77734375" style="221" customWidth="1"/>
    <col min="12680" max="12680" width="6" style="221" customWidth="1"/>
    <col min="12681" max="12681" width="7" style="221" customWidth="1"/>
    <col min="12682" max="12682" width="11.44140625" style="221" customWidth="1"/>
    <col min="12683" max="12683" width="14.109375" style="221" customWidth="1"/>
    <col min="12684" max="12684" width="2.6640625" style="221" customWidth="1"/>
    <col min="12685" max="12685" width="7.88671875" style="221" customWidth="1"/>
    <col min="12686" max="12687" width="8.77734375" style="221" customWidth="1"/>
    <col min="12688" max="12689" width="10.77734375" style="221" customWidth="1"/>
    <col min="12690" max="12690" width="9.88671875" style="221" customWidth="1"/>
    <col min="12691" max="12691" width="7.109375" style="221" customWidth="1"/>
    <col min="12692" max="12692" width="5.88671875" style="221" customWidth="1"/>
    <col min="12693" max="12693" width="13.77734375" style="221" customWidth="1"/>
    <col min="12694" max="12694" width="3.21875" style="221" customWidth="1"/>
    <col min="12695" max="12695" width="2.6640625" style="221" customWidth="1"/>
    <col min="12696" max="12696" width="2.77734375" style="221" customWidth="1"/>
    <col min="12697" max="12697" width="9.5546875" style="221" customWidth="1"/>
    <col min="12698" max="12698" width="4.6640625" style="221" customWidth="1"/>
    <col min="12699" max="12699" width="6" style="221" customWidth="1"/>
    <col min="12700" max="12702" width="6.21875" style="221" customWidth="1"/>
    <col min="12703" max="12703" width="6.77734375" style="221" customWidth="1"/>
    <col min="12704" max="12704" width="4" style="221" customWidth="1"/>
    <col min="12705" max="12707" width="6.21875" style="221" customWidth="1"/>
    <col min="12708" max="12708" width="7" style="221" customWidth="1"/>
    <col min="12709" max="12709" width="6.21875" style="221" customWidth="1"/>
    <col min="12710" max="12710" width="7" style="221" customWidth="1"/>
    <col min="12711" max="12711" width="3.5546875" style="221" customWidth="1"/>
    <col min="12712" max="12712" width="6.21875" style="221" customWidth="1"/>
    <col min="12713" max="12713" width="13.77734375" style="221" customWidth="1"/>
    <col min="12714" max="12714" width="3.21875" style="221" customWidth="1"/>
    <col min="12715" max="12715" width="2.6640625" style="221" customWidth="1"/>
    <col min="12716" max="12716" width="2.77734375" style="221" customWidth="1"/>
    <col min="12717" max="12717" width="4.77734375" style="221" customWidth="1"/>
    <col min="12718" max="12718" width="4.6640625" style="221" customWidth="1"/>
    <col min="12719" max="12719" width="6" style="221" customWidth="1"/>
    <col min="12720" max="12720" width="9.5546875" style="221" customWidth="1"/>
    <col min="12721" max="12723" width="6.77734375" style="221" customWidth="1"/>
    <col min="12724" max="12724" width="4" style="221" customWidth="1"/>
    <col min="12725" max="12725" width="2.21875" style="221" customWidth="1"/>
    <col min="12726" max="12726" width="4" style="221" customWidth="1"/>
    <col min="12727" max="12727" width="3.6640625" style="221" customWidth="1"/>
    <col min="12728" max="12730" width="3.5546875" style="221" customWidth="1"/>
    <col min="12731" max="12731" width="6.109375" style="221" customWidth="1"/>
    <col min="12732" max="12732" width="14.33203125" style="221" customWidth="1"/>
    <col min="12733" max="12733" width="13.88671875" style="221" customWidth="1"/>
    <col min="12734" max="12734" width="3.21875" style="221" customWidth="1"/>
    <col min="12735" max="12735" width="2.6640625" style="221" customWidth="1"/>
    <col min="12736" max="12736" width="2.77734375" style="221" customWidth="1"/>
    <col min="12737" max="12737" width="4.77734375" style="221" customWidth="1"/>
    <col min="12738" max="12738" width="4.6640625" style="221" customWidth="1"/>
    <col min="12739" max="12739" width="6" style="221" customWidth="1"/>
    <col min="12740" max="12743" width="6.77734375" style="221" customWidth="1"/>
    <col min="12744" max="12744" width="4" style="221" customWidth="1"/>
    <col min="12745" max="12745" width="6.21875" style="221" customWidth="1"/>
    <col min="12746" max="12746" width="4" style="221" customWidth="1"/>
    <col min="12747" max="12747" width="3.6640625" style="221" customWidth="1"/>
    <col min="12748" max="12751" width="3.5546875" style="221" customWidth="1"/>
    <col min="12752" max="12752" width="6.21875" style="221" customWidth="1"/>
    <col min="12753" max="12753" width="13.88671875" style="221" customWidth="1"/>
    <col min="12754" max="12754" width="3.21875" style="221" customWidth="1"/>
    <col min="12755" max="12755" width="2.6640625" style="221" customWidth="1"/>
    <col min="12756" max="12756" width="2.77734375" style="221" customWidth="1"/>
    <col min="12757" max="12757" width="4.77734375" style="221" customWidth="1"/>
    <col min="12758" max="12758" width="4.6640625" style="221" customWidth="1"/>
    <col min="12759" max="12759" width="6" style="221" customWidth="1"/>
    <col min="12760" max="12763" width="6.77734375" style="221" customWidth="1"/>
    <col min="12764" max="12764" width="4" style="221" customWidth="1"/>
    <col min="12765" max="12765" width="2.21875" style="221" customWidth="1"/>
    <col min="12766" max="12766" width="4" style="221" customWidth="1"/>
    <col min="12767" max="12767" width="3.6640625" style="221" customWidth="1"/>
    <col min="12768" max="12772" width="3.5546875" style="221" customWidth="1"/>
    <col min="12773" max="12774" width="11.5546875" style="221" customWidth="1"/>
    <col min="12775" max="12775" width="9.21875" style="221" customWidth="1"/>
    <col min="12776" max="12776" width="9.109375" style="221" customWidth="1"/>
    <col min="12777" max="12778" width="9.21875" style="221" customWidth="1"/>
    <col min="12779" max="12779" width="9.109375" style="221" customWidth="1"/>
    <col min="12780" max="12780" width="2.88671875" style="221" customWidth="1"/>
    <col min="12781" max="12781" width="2.44140625" style="221" customWidth="1"/>
    <col min="12782" max="12783" width="9.109375" style="221" customWidth="1"/>
    <col min="12784" max="12784" width="9.109375" style="221"/>
    <col min="12785" max="12785" width="2.88671875" style="222" bestFit="1" customWidth="1"/>
    <col min="12786" max="12786" width="2.44140625" style="222" bestFit="1" customWidth="1"/>
    <col min="12787" max="12787" width="2.21875" style="222" bestFit="1" customWidth="1"/>
    <col min="12788" max="12789" width="3.77734375" style="222" bestFit="1" customWidth="1"/>
    <col min="12790" max="12790" width="5.88671875" style="222" bestFit="1" customWidth="1"/>
    <col min="12791" max="12791" width="3.88671875" style="222" bestFit="1" customWidth="1"/>
    <col min="12792" max="12800" width="9.109375" style="221"/>
    <col min="12801" max="12801" width="5.33203125" style="221" customWidth="1"/>
    <col min="12802" max="12802" width="9.44140625" style="221" customWidth="1"/>
    <col min="12803" max="12803" width="3.44140625" style="221" customWidth="1"/>
    <col min="12804" max="12804" width="2.77734375" style="221" customWidth="1"/>
    <col min="12805" max="12805" width="2.5546875" style="221" customWidth="1"/>
    <col min="12806" max="12807" width="4.77734375" style="221" customWidth="1"/>
    <col min="12808" max="12808" width="6" style="221" customWidth="1"/>
    <col min="12809" max="12809" width="7" style="221" customWidth="1"/>
    <col min="12810" max="12810" width="11.44140625" style="221" customWidth="1"/>
    <col min="12811" max="12811" width="14.109375" style="221" customWidth="1"/>
    <col min="12812" max="12812" width="2.6640625" style="221" customWidth="1"/>
    <col min="12813" max="12813" width="7.88671875" style="221" customWidth="1"/>
    <col min="12814" max="12815" width="8.77734375" style="221" customWidth="1"/>
    <col min="12816" max="12817" width="10.77734375" style="221" customWidth="1"/>
    <col min="12818" max="12818" width="9.88671875" style="221" customWidth="1"/>
    <col min="12819" max="12819" width="7.109375" style="221" customWidth="1"/>
    <col min="12820" max="12820" width="5.88671875" style="221" customWidth="1"/>
    <col min="12821" max="12821" width="13.77734375" style="221" customWidth="1"/>
    <col min="12822" max="12822" width="3.21875" style="221" customWidth="1"/>
    <col min="12823" max="12823" width="2.6640625" style="221" customWidth="1"/>
    <col min="12824" max="12824" width="2.77734375" style="221" customWidth="1"/>
    <col min="12825" max="12825" width="9.5546875" style="221" customWidth="1"/>
    <col min="12826" max="12826" width="4.6640625" style="221" customWidth="1"/>
    <col min="12827" max="12827" width="6" style="221" customWidth="1"/>
    <col min="12828" max="12830" width="6.21875" style="221" customWidth="1"/>
    <col min="12831" max="12831" width="6.77734375" style="221" customWidth="1"/>
    <col min="12832" max="12832" width="4" style="221" customWidth="1"/>
    <col min="12833" max="12835" width="6.21875" style="221" customWidth="1"/>
    <col min="12836" max="12836" width="7" style="221" customWidth="1"/>
    <col min="12837" max="12837" width="6.21875" style="221" customWidth="1"/>
    <col min="12838" max="12838" width="7" style="221" customWidth="1"/>
    <col min="12839" max="12839" width="3.5546875" style="221" customWidth="1"/>
    <col min="12840" max="12840" width="6.21875" style="221" customWidth="1"/>
    <col min="12841" max="12841" width="13.77734375" style="221" customWidth="1"/>
    <col min="12842" max="12842" width="3.21875" style="221" customWidth="1"/>
    <col min="12843" max="12843" width="2.6640625" style="221" customWidth="1"/>
    <col min="12844" max="12844" width="2.77734375" style="221" customWidth="1"/>
    <col min="12845" max="12845" width="4.77734375" style="221" customWidth="1"/>
    <col min="12846" max="12846" width="4.6640625" style="221" customWidth="1"/>
    <col min="12847" max="12847" width="6" style="221" customWidth="1"/>
    <col min="12848" max="12848" width="9.5546875" style="221" customWidth="1"/>
    <col min="12849" max="12851" width="6.77734375" style="221" customWidth="1"/>
    <col min="12852" max="12852" width="4" style="221" customWidth="1"/>
    <col min="12853" max="12853" width="2.21875" style="221" customWidth="1"/>
    <col min="12854" max="12854" width="4" style="221" customWidth="1"/>
    <col min="12855" max="12855" width="3.6640625" style="221" customWidth="1"/>
    <col min="12856" max="12858" width="3.5546875" style="221" customWidth="1"/>
    <col min="12859" max="12859" width="6.109375" style="221" customWidth="1"/>
    <col min="12860" max="12860" width="14.33203125" style="221" customWidth="1"/>
    <col min="12861" max="12861" width="13.88671875" style="221" customWidth="1"/>
    <col min="12862" max="12862" width="3.21875" style="221" customWidth="1"/>
    <col min="12863" max="12863" width="2.6640625" style="221" customWidth="1"/>
    <col min="12864" max="12864" width="2.77734375" style="221" customWidth="1"/>
    <col min="12865" max="12865" width="4.77734375" style="221" customWidth="1"/>
    <col min="12866" max="12866" width="4.6640625" style="221" customWidth="1"/>
    <col min="12867" max="12867" width="6" style="221" customWidth="1"/>
    <col min="12868" max="12871" width="6.77734375" style="221" customWidth="1"/>
    <col min="12872" max="12872" width="4" style="221" customWidth="1"/>
    <col min="12873" max="12873" width="6.21875" style="221" customWidth="1"/>
    <col min="12874" max="12874" width="4" style="221" customWidth="1"/>
    <col min="12875" max="12875" width="3.6640625" style="221" customWidth="1"/>
    <col min="12876" max="12879" width="3.5546875" style="221" customWidth="1"/>
    <col min="12880" max="12880" width="6.21875" style="221" customWidth="1"/>
    <col min="12881" max="12881" width="13.88671875" style="221" customWidth="1"/>
    <col min="12882" max="12882" width="3.21875" style="221" customWidth="1"/>
    <col min="12883" max="12883" width="2.6640625" style="221" customWidth="1"/>
    <col min="12884" max="12884" width="2.77734375" style="221" customWidth="1"/>
    <col min="12885" max="12885" width="4.77734375" style="221" customWidth="1"/>
    <col min="12886" max="12886" width="4.6640625" style="221" customWidth="1"/>
    <col min="12887" max="12887" width="6" style="221" customWidth="1"/>
    <col min="12888" max="12891" width="6.77734375" style="221" customWidth="1"/>
    <col min="12892" max="12892" width="4" style="221" customWidth="1"/>
    <col min="12893" max="12893" width="2.21875" style="221" customWidth="1"/>
    <col min="12894" max="12894" width="4" style="221" customWidth="1"/>
    <col min="12895" max="12895" width="3.6640625" style="221" customWidth="1"/>
    <col min="12896" max="12900" width="3.5546875" style="221" customWidth="1"/>
    <col min="12901" max="12902" width="11.5546875" style="221" customWidth="1"/>
    <col min="12903" max="12903" width="9.21875" style="221" customWidth="1"/>
    <col min="12904" max="12904" width="9.109375" style="221" customWidth="1"/>
    <col min="12905" max="12906" width="9.21875" style="221" customWidth="1"/>
    <col min="12907" max="12907" width="9.109375" style="221" customWidth="1"/>
    <col min="12908" max="12908" width="2.88671875" style="221" customWidth="1"/>
    <col min="12909" max="12909" width="2.44140625" style="221" customWidth="1"/>
    <col min="12910" max="12911" width="9.109375" style="221" customWidth="1"/>
    <col min="12912" max="12912" width="9.109375" style="221"/>
    <col min="12913" max="12913" width="2.88671875" style="222" bestFit="1" customWidth="1"/>
    <col min="12914" max="12914" width="2.44140625" style="222" bestFit="1" customWidth="1"/>
    <col min="12915" max="12915" width="2.21875" style="222" bestFit="1" customWidth="1"/>
    <col min="12916" max="12917" width="3.77734375" style="222" bestFit="1" customWidth="1"/>
    <col min="12918" max="12918" width="5.88671875" style="222" bestFit="1" customWidth="1"/>
    <col min="12919" max="12919" width="3.88671875" style="222" bestFit="1" customWidth="1"/>
    <col min="12920" max="16384" width="9.109375" style="221"/>
  </cols>
  <sheetData>
    <row r="1" spans="1:1024 1129:2048 2153:3072 3177:4096 4201:5120 5225:6144 6249:7168 7273:8192 8297:9216 9321:10240 10345:11264 11369:12288 12393:12928" x14ac:dyDescent="0.2">
      <c r="A1" s="221">
        <v>1</v>
      </c>
      <c r="AG1" s="221" t="s">
        <v>45</v>
      </c>
      <c r="DY1" s="221">
        <f>A1+1</f>
        <v>2</v>
      </c>
      <c r="DZ1" s="221" t="s">
        <v>163</v>
      </c>
      <c r="FE1" s="221" t="s">
        <v>45</v>
      </c>
      <c r="HY1" s="221">
        <v>0</v>
      </c>
    </row>
    <row r="2" spans="1:1024 1129:2048 2153:3072 3177:4096 4201:5120 5225:6144 6249:7168 7273:8192 8297:9216 9321:10240 10345:11264 11369:12288 12393:12928" x14ac:dyDescent="0.2">
      <c r="U2" s="221" t="s">
        <v>55</v>
      </c>
      <c r="AG2" s="221">
        <v>1</v>
      </c>
      <c r="AH2" s="221">
        <v>2</v>
      </c>
      <c r="AI2" s="221">
        <v>3</v>
      </c>
      <c r="AJ2" s="221">
        <v>5</v>
      </c>
      <c r="AK2" s="221">
        <v>6</v>
      </c>
      <c r="AL2" s="221">
        <v>9</v>
      </c>
      <c r="AO2" s="221" t="s">
        <v>36</v>
      </c>
      <c r="BI2" s="221" t="s">
        <v>40</v>
      </c>
      <c r="CC2" s="221" t="s">
        <v>41</v>
      </c>
      <c r="DA2" s="221" t="s">
        <v>25</v>
      </c>
      <c r="DB2" s="221" t="s">
        <v>26</v>
      </c>
      <c r="DI2" s="222" t="s">
        <v>14</v>
      </c>
      <c r="DJ2" s="222" t="s">
        <v>15</v>
      </c>
      <c r="DK2" s="222" t="s">
        <v>16</v>
      </c>
      <c r="DL2" s="222" t="s">
        <v>25</v>
      </c>
      <c r="DM2" s="222" t="s">
        <v>26</v>
      </c>
      <c r="DN2" s="222" t="s">
        <v>38</v>
      </c>
      <c r="DO2" s="222" t="s">
        <v>28</v>
      </c>
      <c r="DP2" s="221" t="s">
        <v>44</v>
      </c>
      <c r="DQ2" s="221" t="s">
        <v>117</v>
      </c>
      <c r="DR2" s="221" t="s">
        <v>118</v>
      </c>
      <c r="DS2" s="221" t="s">
        <v>119</v>
      </c>
      <c r="DT2" s="221" t="s">
        <v>120</v>
      </c>
      <c r="ES2" s="221" t="s">
        <v>55</v>
      </c>
      <c r="FE2" s="221">
        <v>1</v>
      </c>
      <c r="FF2" s="221">
        <v>2</v>
      </c>
      <c r="FG2" s="221">
        <v>3</v>
      </c>
      <c r="FH2" s="221">
        <v>5</v>
      </c>
      <c r="FI2" s="221">
        <v>6</v>
      </c>
      <c r="FJ2" s="221">
        <v>9</v>
      </c>
      <c r="FM2" s="221" t="s">
        <v>36</v>
      </c>
      <c r="GG2" s="221" t="s">
        <v>40</v>
      </c>
      <c r="HA2" s="221" t="s">
        <v>41</v>
      </c>
      <c r="HY2" s="221" t="s">
        <v>25</v>
      </c>
      <c r="HZ2" s="221" t="s">
        <v>26</v>
      </c>
      <c r="IG2" s="222" t="s">
        <v>14</v>
      </c>
      <c r="IH2" s="222" t="s">
        <v>15</v>
      </c>
      <c r="II2" s="222" t="s">
        <v>16</v>
      </c>
      <c r="IJ2" s="222" t="s">
        <v>25</v>
      </c>
      <c r="IK2" s="222" t="s">
        <v>26</v>
      </c>
      <c r="IL2" s="222" t="s">
        <v>38</v>
      </c>
      <c r="IM2" s="222" t="s">
        <v>28</v>
      </c>
      <c r="IN2" s="221" t="s">
        <v>44</v>
      </c>
      <c r="IO2" s="221" t="s">
        <v>117</v>
      </c>
      <c r="IP2" s="221" t="s">
        <v>118</v>
      </c>
      <c r="IQ2" s="221" t="s">
        <v>119</v>
      </c>
      <c r="IR2" s="221" t="s">
        <v>120</v>
      </c>
    </row>
    <row r="3" spans="1:1024 1129:2048 2153:3072 3177:4096 4201:5120 5225:6144 6249:7168 7273:8192 8297:9216 9321:10240 10345:11264 11369:12288 12393:12928" x14ac:dyDescent="0.2">
      <c r="C3" s="221" t="s">
        <v>14</v>
      </c>
      <c r="D3" s="221" t="s">
        <v>15</v>
      </c>
      <c r="E3" s="221" t="s">
        <v>16</v>
      </c>
      <c r="F3" s="221" t="s">
        <v>25</v>
      </c>
      <c r="G3" s="221" t="s">
        <v>26</v>
      </c>
      <c r="H3" s="221" t="s">
        <v>27</v>
      </c>
      <c r="I3" s="221" t="s">
        <v>42</v>
      </c>
      <c r="J3" s="221" t="s">
        <v>43</v>
      </c>
      <c r="K3" s="221" t="s">
        <v>29</v>
      </c>
      <c r="M3" s="221" t="s">
        <v>34</v>
      </c>
      <c r="P3" s="221" t="s">
        <v>30</v>
      </c>
      <c r="Q3" s="221" t="s">
        <v>31</v>
      </c>
      <c r="R3" s="221" t="s">
        <v>32</v>
      </c>
      <c r="S3" s="221" t="s">
        <v>33</v>
      </c>
      <c r="U3" s="221" t="s">
        <v>35</v>
      </c>
      <c r="V3" s="221" t="s">
        <v>14</v>
      </c>
      <c r="W3" s="221" t="s">
        <v>15</v>
      </c>
      <c r="X3" s="221" t="s">
        <v>16</v>
      </c>
      <c r="Y3" s="221" t="s">
        <v>25</v>
      </c>
      <c r="Z3" s="221" t="s">
        <v>26</v>
      </c>
      <c r="AA3" s="221" t="s">
        <v>27</v>
      </c>
      <c r="AB3" s="221" t="s">
        <v>0</v>
      </c>
      <c r="AC3" s="221" t="s">
        <v>48</v>
      </c>
      <c r="AD3" s="221" t="s">
        <v>46</v>
      </c>
      <c r="AE3" s="221" t="s">
        <v>44</v>
      </c>
      <c r="AF3" s="221" t="s">
        <v>28</v>
      </c>
      <c r="AG3" s="221" t="s">
        <v>37</v>
      </c>
      <c r="AH3" s="221" t="s">
        <v>38</v>
      </c>
      <c r="AI3" s="221" t="s">
        <v>25</v>
      </c>
      <c r="AJ3" s="221" t="s">
        <v>47</v>
      </c>
      <c r="AK3" s="221" t="s">
        <v>46</v>
      </c>
      <c r="AL3" s="221" t="s">
        <v>44</v>
      </c>
      <c r="AM3" s="221" t="s">
        <v>39</v>
      </c>
      <c r="AO3" s="221" t="s">
        <v>35</v>
      </c>
      <c r="AP3" s="221" t="s">
        <v>14</v>
      </c>
      <c r="AQ3" s="221" t="s">
        <v>15</v>
      </c>
      <c r="AR3" s="221" t="s">
        <v>16</v>
      </c>
      <c r="AS3" s="221" t="s">
        <v>25</v>
      </c>
      <c r="AT3" s="221" t="s">
        <v>26</v>
      </c>
      <c r="AU3" s="221" t="s">
        <v>27</v>
      </c>
      <c r="AV3" s="221" t="s">
        <v>0</v>
      </c>
      <c r="AW3" s="221" t="s">
        <v>48</v>
      </c>
      <c r="AX3" s="221" t="s">
        <v>46</v>
      </c>
      <c r="AY3" s="221" t="s">
        <v>44</v>
      </c>
      <c r="AZ3" s="221" t="s">
        <v>28</v>
      </c>
      <c r="BA3" s="221" t="s">
        <v>37</v>
      </c>
      <c r="BB3" s="221" t="s">
        <v>38</v>
      </c>
      <c r="BC3" s="221" t="s">
        <v>25</v>
      </c>
      <c r="BD3" s="221" t="s">
        <v>47</v>
      </c>
      <c r="BE3" s="221" t="s">
        <v>46</v>
      </c>
      <c r="BF3" s="221" t="s">
        <v>44</v>
      </c>
      <c r="BG3" s="221" t="s">
        <v>39</v>
      </c>
      <c r="BI3" s="221" t="s">
        <v>35</v>
      </c>
      <c r="BJ3" s="221" t="s">
        <v>14</v>
      </c>
      <c r="BK3" s="221" t="s">
        <v>15</v>
      </c>
      <c r="BL3" s="221" t="s">
        <v>16</v>
      </c>
      <c r="BM3" s="221" t="s">
        <v>25</v>
      </c>
      <c r="BN3" s="221" t="s">
        <v>26</v>
      </c>
      <c r="BO3" s="221" t="s">
        <v>27</v>
      </c>
      <c r="BP3" s="221" t="s">
        <v>0</v>
      </c>
      <c r="BQ3" s="221" t="s">
        <v>48</v>
      </c>
      <c r="BR3" s="221" t="s">
        <v>46</v>
      </c>
      <c r="BS3" s="221" t="s">
        <v>44</v>
      </c>
      <c r="BT3" s="221" t="s">
        <v>28</v>
      </c>
      <c r="BU3" s="221" t="s">
        <v>37</v>
      </c>
      <c r="BV3" s="221" t="s">
        <v>38</v>
      </c>
      <c r="BW3" s="221" t="s">
        <v>25</v>
      </c>
      <c r="BX3" s="221" t="s">
        <v>48</v>
      </c>
      <c r="BY3" s="221" t="s">
        <v>46</v>
      </c>
      <c r="BZ3" s="221" t="s">
        <v>44</v>
      </c>
      <c r="CA3" s="221" t="s">
        <v>39</v>
      </c>
      <c r="CC3" s="221" t="s">
        <v>35</v>
      </c>
      <c r="CD3" s="221" t="s">
        <v>14</v>
      </c>
      <c r="CE3" s="221" t="s">
        <v>15</v>
      </c>
      <c r="CF3" s="221" t="s">
        <v>16</v>
      </c>
      <c r="CG3" s="221" t="s">
        <v>25</v>
      </c>
      <c r="CH3" s="221" t="s">
        <v>26</v>
      </c>
      <c r="CI3" s="221" t="s">
        <v>27</v>
      </c>
      <c r="CJ3" s="221" t="s">
        <v>0</v>
      </c>
      <c r="CK3" s="221" t="s">
        <v>48</v>
      </c>
      <c r="CL3" s="221" t="s">
        <v>46</v>
      </c>
      <c r="CM3" s="221" t="s">
        <v>44</v>
      </c>
      <c r="CN3" s="221" t="s">
        <v>28</v>
      </c>
      <c r="CO3" s="221" t="s">
        <v>37</v>
      </c>
      <c r="CP3" s="221" t="s">
        <v>38</v>
      </c>
      <c r="CQ3" s="221" t="s">
        <v>25</v>
      </c>
      <c r="CR3" s="221" t="s">
        <v>48</v>
      </c>
      <c r="CS3" s="221" t="s">
        <v>46</v>
      </c>
      <c r="CT3" s="221" t="s">
        <v>44</v>
      </c>
      <c r="CU3" s="221" t="s">
        <v>39</v>
      </c>
      <c r="CY3" s="221">
        <v>1</v>
      </c>
      <c r="CZ3" s="221" t="str">
        <f>Tournament!H13</f>
        <v>France</v>
      </c>
      <c r="DA3" s="221">
        <f>IF(AND(Tournament!J13&lt;&gt;"",Tournament!L13&lt;&gt;""),Tournament!J13,0)</f>
        <v>0</v>
      </c>
      <c r="DB3" s="221">
        <f>IF(AND(Tournament!L13&lt;&gt;"",Tournament!J13&lt;&gt;""),Tournament!L13,0)</f>
        <v>0</v>
      </c>
      <c r="DC3" s="221" t="str">
        <f>IF(Tournament!H100="A",Tournament!N13,0)</f>
        <v>Romania</v>
      </c>
      <c r="DD3" s="221" t="str">
        <f>IF(AND(Tournament!J13&lt;&gt;"",Tournament!L13&lt;&gt;""),IF(DA3&gt;DB3,"W",IF(DA3=DB3,"D","L")),"")</f>
        <v/>
      </c>
      <c r="DE3" s="221" t="str">
        <f>IF(DD3&lt;&gt;"",IF(DD3="W","L",IF(DD3="L","W","D")),"")</f>
        <v/>
      </c>
      <c r="DH3" s="221" t="str">
        <f>Tournament!AD14</f>
        <v>Romania</v>
      </c>
      <c r="DI3" s="222">
        <f>Tournament!AI14</f>
        <v>0</v>
      </c>
      <c r="DJ3" s="222">
        <f>Tournament!AJ14</f>
        <v>0</v>
      </c>
      <c r="DK3" s="222">
        <f>Tournament!AK14</f>
        <v>0</v>
      </c>
      <c r="DL3" s="222">
        <f>Tournament!AL14</f>
        <v>0</v>
      </c>
      <c r="DM3" s="222">
        <f>Tournament!AN14</f>
        <v>0</v>
      </c>
      <c r="DN3" s="222">
        <f>Tournament!AO14</f>
        <v>0</v>
      </c>
      <c r="DO3" s="222">
        <f>Tournament!AP14</f>
        <v>0</v>
      </c>
      <c r="DP3" s="221">
        <f>VLOOKUP(DH3,$B$4:$J$40,9,FALSE)</f>
        <v>9</v>
      </c>
      <c r="DQ3" s="221">
        <f>RANK(DO3,DO3:DO8)</f>
        <v>1</v>
      </c>
      <c r="DR3" s="221">
        <f>SUMPRODUCT((DQ3:DQ8=DQ3)*(DN3:DN8&gt;DN3))</f>
        <v>0</v>
      </c>
      <c r="DS3" s="221">
        <f>SUMPRODUCT((DQ3:DQ8=DQ3)*(DN3:DN8=DN3)*(DL3:DL8&gt;DL3))</f>
        <v>0</v>
      </c>
      <c r="DT3" s="221">
        <f>SUMPRODUCT((DQ3:DQ8=DQ3)*(DN3:DN8=DN3)*(DL3:DL8=DL3)*(DP3:DP8&gt;DP3))</f>
        <v>3</v>
      </c>
      <c r="DU3" s="221">
        <f>SUM(DQ3:DT3)</f>
        <v>4</v>
      </c>
      <c r="DV3" s="221" t="s">
        <v>17</v>
      </c>
      <c r="DW3" s="221">
        <v>1</v>
      </c>
      <c r="EA3" s="221" t="s">
        <v>14</v>
      </c>
      <c r="EB3" s="221" t="s">
        <v>15</v>
      </c>
      <c r="EC3" s="221" t="s">
        <v>16</v>
      </c>
      <c r="ED3" s="221" t="s">
        <v>25</v>
      </c>
      <c r="EE3" s="221" t="s">
        <v>26</v>
      </c>
      <c r="EF3" s="221" t="s">
        <v>27</v>
      </c>
      <c r="EG3" s="221" t="s">
        <v>42</v>
      </c>
      <c r="EH3" s="221" t="s">
        <v>43</v>
      </c>
      <c r="EI3" s="221" t="s">
        <v>29</v>
      </c>
      <c r="EK3" s="221" t="s">
        <v>34</v>
      </c>
      <c r="EN3" s="221" t="s">
        <v>30</v>
      </c>
      <c r="EO3" s="221" t="s">
        <v>31</v>
      </c>
      <c r="EP3" s="221" t="s">
        <v>32</v>
      </c>
      <c r="EQ3" s="221" t="s">
        <v>33</v>
      </c>
      <c r="ES3" s="221" t="s">
        <v>35</v>
      </c>
      <c r="ET3" s="221" t="s">
        <v>14</v>
      </c>
      <c r="EU3" s="221" t="s">
        <v>15</v>
      </c>
      <c r="EV3" s="221" t="s">
        <v>16</v>
      </c>
      <c r="EW3" s="221" t="s">
        <v>25</v>
      </c>
      <c r="EX3" s="221" t="s">
        <v>26</v>
      </c>
      <c r="EY3" s="221" t="s">
        <v>27</v>
      </c>
      <c r="EZ3" s="221" t="s">
        <v>0</v>
      </c>
      <c r="FA3" s="221" t="s">
        <v>48</v>
      </c>
      <c r="FB3" s="221" t="s">
        <v>46</v>
      </c>
      <c r="FC3" s="221" t="s">
        <v>44</v>
      </c>
      <c r="FD3" s="221" t="s">
        <v>28</v>
      </c>
      <c r="FE3" s="221" t="s">
        <v>37</v>
      </c>
      <c r="FF3" s="221" t="s">
        <v>38</v>
      </c>
      <c r="FG3" s="221" t="s">
        <v>25</v>
      </c>
      <c r="FH3" s="221" t="s">
        <v>47</v>
      </c>
      <c r="FI3" s="221" t="s">
        <v>46</v>
      </c>
      <c r="FJ3" s="221" t="s">
        <v>44</v>
      </c>
      <c r="FK3" s="221" t="s">
        <v>39</v>
      </c>
      <c r="FM3" s="221" t="s">
        <v>35</v>
      </c>
      <c r="FN3" s="221" t="s">
        <v>14</v>
      </c>
      <c r="FO3" s="221" t="s">
        <v>15</v>
      </c>
      <c r="FP3" s="221" t="s">
        <v>16</v>
      </c>
      <c r="FQ3" s="221" t="s">
        <v>25</v>
      </c>
      <c r="FR3" s="221" t="s">
        <v>26</v>
      </c>
      <c r="FS3" s="221" t="s">
        <v>27</v>
      </c>
      <c r="FT3" s="221" t="s">
        <v>0</v>
      </c>
      <c r="FU3" s="221" t="s">
        <v>48</v>
      </c>
      <c r="FV3" s="221" t="s">
        <v>46</v>
      </c>
      <c r="FW3" s="221" t="s">
        <v>44</v>
      </c>
      <c r="FX3" s="221" t="s">
        <v>28</v>
      </c>
      <c r="FY3" s="221" t="s">
        <v>37</v>
      </c>
      <c r="FZ3" s="221" t="s">
        <v>38</v>
      </c>
      <c r="GA3" s="221" t="s">
        <v>25</v>
      </c>
      <c r="GB3" s="221" t="s">
        <v>47</v>
      </c>
      <c r="GC3" s="221" t="s">
        <v>46</v>
      </c>
      <c r="GD3" s="221" t="s">
        <v>44</v>
      </c>
      <c r="GE3" s="221" t="s">
        <v>39</v>
      </c>
      <c r="GG3" s="221" t="s">
        <v>35</v>
      </c>
      <c r="GH3" s="221" t="s">
        <v>14</v>
      </c>
      <c r="GI3" s="221" t="s">
        <v>15</v>
      </c>
      <c r="GJ3" s="221" t="s">
        <v>16</v>
      </c>
      <c r="GK3" s="221" t="s">
        <v>25</v>
      </c>
      <c r="GL3" s="221" t="s">
        <v>26</v>
      </c>
      <c r="GM3" s="221" t="s">
        <v>27</v>
      </c>
      <c r="GN3" s="221" t="s">
        <v>0</v>
      </c>
      <c r="GO3" s="221" t="s">
        <v>48</v>
      </c>
      <c r="GP3" s="221" t="s">
        <v>46</v>
      </c>
      <c r="GQ3" s="221" t="s">
        <v>44</v>
      </c>
      <c r="GR3" s="221" t="s">
        <v>28</v>
      </c>
      <c r="GS3" s="221" t="s">
        <v>37</v>
      </c>
      <c r="GT3" s="221" t="s">
        <v>38</v>
      </c>
      <c r="GU3" s="221" t="s">
        <v>25</v>
      </c>
      <c r="GV3" s="221" t="s">
        <v>48</v>
      </c>
      <c r="GW3" s="221" t="s">
        <v>46</v>
      </c>
      <c r="GX3" s="221" t="s">
        <v>44</v>
      </c>
      <c r="GY3" s="221" t="s">
        <v>39</v>
      </c>
      <c r="HA3" s="221" t="s">
        <v>35</v>
      </c>
      <c r="HB3" s="221" t="s">
        <v>14</v>
      </c>
      <c r="HC3" s="221" t="s">
        <v>15</v>
      </c>
      <c r="HD3" s="221" t="s">
        <v>16</v>
      </c>
      <c r="HE3" s="221" t="s">
        <v>25</v>
      </c>
      <c r="HF3" s="221" t="s">
        <v>26</v>
      </c>
      <c r="HG3" s="221" t="s">
        <v>27</v>
      </c>
      <c r="HH3" s="221" t="s">
        <v>0</v>
      </c>
      <c r="HI3" s="221" t="s">
        <v>48</v>
      </c>
      <c r="HJ3" s="221" t="s">
        <v>46</v>
      </c>
      <c r="HK3" s="221" t="s">
        <v>44</v>
      </c>
      <c r="HL3" s="221" t="s">
        <v>28</v>
      </c>
      <c r="HM3" s="221" t="s">
        <v>37</v>
      </c>
      <c r="HN3" s="221" t="s">
        <v>38</v>
      </c>
      <c r="HO3" s="221" t="s">
        <v>25</v>
      </c>
      <c r="HP3" s="221" t="s">
        <v>48</v>
      </c>
      <c r="HQ3" s="221" t="s">
        <v>46</v>
      </c>
      <c r="HR3" s="221" t="s">
        <v>44</v>
      </c>
      <c r="HS3" s="221" t="s">
        <v>39</v>
      </c>
      <c r="HW3" s="221">
        <v>1</v>
      </c>
      <c r="HX3" s="221" t="str">
        <f>CZ3</f>
        <v>France</v>
      </c>
      <c r="HY3" s="223">
        <f ca="1">IF(OFFSET('Prediction Sheet'!$W10,0,HY$1)&lt;&gt;"",OFFSET('Prediction Sheet'!$W10,0,HY$1),0)</f>
        <v>0</v>
      </c>
      <c r="HZ3" s="223">
        <f ca="1">IF(OFFSET('Prediction Sheet'!$Y10,0,HY$1)&lt;&gt;"",OFFSET('Prediction Sheet'!$Y10,0,HY$1),0)</f>
        <v>0</v>
      </c>
      <c r="IA3" s="221" t="str">
        <f>DC3</f>
        <v>Romania</v>
      </c>
      <c r="IB3" s="221" t="str">
        <f ca="1">IF(AND(OFFSET('Prediction Sheet'!$W10,0,HY$1)&lt;&gt;"",OFFSET('Prediction Sheet'!$Y10,0,HY$1)&lt;&gt;""),IF(HY3&gt;HZ3,"W",IF(HY3=HZ3,"D","L")),"")</f>
        <v/>
      </c>
      <c r="IC3" s="221" t="str">
        <f ca="1">IF(IB3&lt;&gt;"",IF(IB3="W","L",IF(IB3="L","W","D")),"")</f>
        <v/>
      </c>
      <c r="IF3" s="221" t="str">
        <f ca="1">VLOOKUP(3,DY4:DZ7,2,FALSE)</f>
        <v>Romania</v>
      </c>
      <c r="IG3" s="222">
        <f ca="1">VLOOKUP(IF3,DZ4:EE40,2,FALSE)</f>
        <v>0</v>
      </c>
      <c r="IH3" s="222">
        <f ca="1">VLOOKUP(IF3,DZ4:EE40,3,FALSE)</f>
        <v>0</v>
      </c>
      <c r="II3" s="222">
        <f ca="1">VLOOKUP(IF3,DZ4:EE40,4,FALSE)</f>
        <v>0</v>
      </c>
      <c r="IJ3" s="222">
        <f ca="1">VLOOKUP(IF3,DZ4:EE40,5,FALSE)</f>
        <v>0</v>
      </c>
      <c r="IK3" s="222">
        <f ca="1">VLOOKUP(IF3,DZ4:EE40,6,FALSE)</f>
        <v>0</v>
      </c>
      <c r="IL3" s="222">
        <f ca="1">IJ3-IK3+1000</f>
        <v>1000</v>
      </c>
      <c r="IM3" s="222">
        <f ca="1">IG3*3+IH3*1</f>
        <v>0</v>
      </c>
      <c r="IN3" s="221">
        <f ca="1">VLOOKUP(IF3,$B$4:$J$40,9,FALSE)</f>
        <v>9</v>
      </c>
      <c r="IO3" s="221">
        <f ca="1">RANK(IM3,IM3:IM8)</f>
        <v>1</v>
      </c>
      <c r="IP3" s="221">
        <f ca="1">SUMPRODUCT((IO3:IO8=IO3)*(IL3:IL8&gt;IL3))</f>
        <v>0</v>
      </c>
      <c r="IQ3" s="221">
        <f ca="1">SUMPRODUCT((IO3:IO8=IO3)*(IL3:IL8=IL3)*(IJ3:IJ8&gt;IJ3))</f>
        <v>0</v>
      </c>
      <c r="IR3" s="221">
        <f ca="1">SUMPRODUCT((IO3:IO8=IO3)*(IL3:IL8=IL3)*(IJ3:IJ8=IJ3)*(IN3:IN8&gt;IN3))</f>
        <v>3</v>
      </c>
      <c r="IS3" s="221">
        <f ca="1">SUM(IO3:IR3)</f>
        <v>4</v>
      </c>
      <c r="IT3" s="221" t="s">
        <v>17</v>
      </c>
      <c r="IU3" s="221">
        <v>1</v>
      </c>
      <c r="MW3" s="223"/>
      <c r="MX3" s="223"/>
      <c r="RU3" s="223"/>
      <c r="RV3" s="223"/>
      <c r="WS3" s="223"/>
      <c r="WT3" s="223"/>
      <c r="ABQ3" s="223"/>
      <c r="ABR3" s="223"/>
      <c r="AGO3" s="223"/>
      <c r="AGP3" s="223"/>
      <c r="ALM3" s="223"/>
      <c r="ALN3" s="223"/>
      <c r="AQK3" s="223"/>
      <c r="AQL3" s="223"/>
      <c r="AVI3" s="223"/>
      <c r="AVJ3" s="223"/>
      <c r="BAG3" s="223"/>
      <c r="BAH3" s="223"/>
      <c r="BFE3" s="223"/>
      <c r="BFF3" s="223"/>
      <c r="BKC3" s="223"/>
      <c r="BKD3" s="223"/>
      <c r="BPA3" s="223"/>
      <c r="BPB3" s="223"/>
      <c r="BTY3" s="223"/>
      <c r="BTZ3" s="223"/>
      <c r="BYW3" s="223"/>
      <c r="BYX3" s="223"/>
      <c r="CDU3" s="223"/>
      <c r="CDV3" s="223"/>
      <c r="CIS3" s="223"/>
      <c r="CIT3" s="223"/>
      <c r="CNQ3" s="223"/>
      <c r="CNR3" s="223"/>
      <c r="CSO3" s="223"/>
      <c r="CSP3" s="223"/>
      <c r="CXM3" s="223"/>
      <c r="CXN3" s="223"/>
      <c r="DCK3" s="223"/>
      <c r="DCL3" s="223"/>
      <c r="DHI3" s="223"/>
      <c r="DHJ3" s="223"/>
      <c r="DMG3" s="223"/>
      <c r="DMH3" s="223"/>
      <c r="DRE3" s="223"/>
      <c r="DRF3" s="223"/>
      <c r="DWC3" s="223"/>
      <c r="DWD3" s="223"/>
      <c r="EBA3" s="223"/>
      <c r="EBB3" s="223"/>
      <c r="EFY3" s="223"/>
      <c r="EFZ3" s="223"/>
      <c r="EKW3" s="223"/>
      <c r="EKX3" s="223"/>
      <c r="EPU3" s="223"/>
      <c r="EPV3" s="223"/>
      <c r="EUS3" s="223"/>
      <c r="EUT3" s="223"/>
      <c r="EZQ3" s="223"/>
      <c r="EZR3" s="223"/>
      <c r="FEO3" s="223"/>
      <c r="FEP3" s="223"/>
      <c r="FJM3" s="223"/>
      <c r="FJN3" s="223"/>
      <c r="FOK3" s="223"/>
      <c r="FOL3" s="223"/>
      <c r="FTI3" s="223"/>
      <c r="FTJ3" s="223"/>
      <c r="FYG3" s="223"/>
      <c r="FYH3" s="223"/>
      <c r="GDE3" s="223"/>
      <c r="GDF3" s="223"/>
      <c r="GIC3" s="223"/>
      <c r="GID3" s="223"/>
      <c r="GNA3" s="223"/>
      <c r="GNB3" s="223"/>
      <c r="GRY3" s="223"/>
      <c r="GRZ3" s="223"/>
      <c r="GWW3" s="223"/>
      <c r="GWX3" s="223"/>
      <c r="HBU3" s="223"/>
      <c r="HBV3" s="223"/>
      <c r="HGS3" s="223"/>
      <c r="HGT3" s="223"/>
      <c r="HLQ3" s="223"/>
      <c r="HLR3" s="223"/>
      <c r="HQO3" s="223"/>
      <c r="HQP3" s="223"/>
      <c r="HVM3" s="223"/>
      <c r="HVN3" s="223"/>
      <c r="IAK3" s="223"/>
      <c r="IAL3" s="223"/>
      <c r="IFI3" s="223"/>
      <c r="IFJ3" s="223"/>
      <c r="IKG3" s="223"/>
      <c r="IKH3" s="223"/>
      <c r="IPE3" s="223"/>
      <c r="IPF3" s="223"/>
      <c r="IUC3" s="223"/>
      <c r="IUD3" s="223"/>
      <c r="IZA3" s="223"/>
      <c r="IZB3" s="223"/>
      <c r="JDY3" s="223"/>
      <c r="JDZ3" s="223"/>
      <c r="JIW3" s="223"/>
      <c r="JIX3" s="223"/>
      <c r="JNU3" s="223"/>
      <c r="JNV3" s="223"/>
      <c r="JSS3" s="223"/>
      <c r="JST3" s="223"/>
      <c r="JXQ3" s="223"/>
      <c r="JXR3" s="223"/>
      <c r="KCO3" s="223"/>
      <c r="KCP3" s="223"/>
      <c r="KHM3" s="223"/>
      <c r="KHN3" s="223"/>
      <c r="KMK3" s="223"/>
      <c r="KML3" s="223"/>
      <c r="KRI3" s="223"/>
      <c r="KRJ3" s="223"/>
      <c r="KWG3" s="223"/>
      <c r="KWH3" s="223"/>
      <c r="LBE3" s="223"/>
      <c r="LBF3" s="223"/>
      <c r="LGC3" s="223"/>
      <c r="LGD3" s="223"/>
      <c r="LLA3" s="223"/>
      <c r="LLB3" s="223"/>
      <c r="LPY3" s="223"/>
      <c r="LPZ3" s="223"/>
      <c r="LUW3" s="223"/>
      <c r="LUX3" s="223"/>
      <c r="LZU3" s="223"/>
      <c r="LZV3" s="223"/>
      <c r="MES3" s="223"/>
      <c r="MET3" s="223"/>
      <c r="MJQ3" s="223"/>
      <c r="MJR3" s="223"/>
      <c r="MOO3" s="223"/>
      <c r="MOP3" s="223"/>
      <c r="MTM3" s="223"/>
      <c r="MTN3" s="223"/>
      <c r="MYK3" s="223"/>
      <c r="MYL3" s="223"/>
      <c r="NDI3" s="223"/>
      <c r="NDJ3" s="223"/>
      <c r="NIG3" s="223"/>
      <c r="NIH3" s="223"/>
      <c r="NNE3" s="223"/>
      <c r="NNF3" s="223"/>
      <c r="NSC3" s="223"/>
      <c r="NSD3" s="223"/>
      <c r="NXA3" s="223"/>
      <c r="NXB3" s="223"/>
      <c r="OBY3" s="223"/>
      <c r="OBZ3" s="223"/>
      <c r="OGW3" s="223"/>
      <c r="OGX3" s="223"/>
      <c r="OLU3" s="223"/>
      <c r="OLV3" s="223"/>
      <c r="OQS3" s="223"/>
      <c r="OQT3" s="223"/>
      <c r="OVQ3" s="223"/>
      <c r="OVR3" s="223"/>
      <c r="PAO3" s="223"/>
      <c r="PAP3" s="223"/>
      <c r="PFM3" s="223"/>
      <c r="PFN3" s="223"/>
      <c r="PKK3" s="223"/>
      <c r="PKL3" s="223"/>
      <c r="PPI3" s="223"/>
      <c r="PPJ3" s="223"/>
      <c r="PUG3" s="223"/>
      <c r="PUH3" s="223"/>
      <c r="PZE3" s="223"/>
      <c r="PZF3" s="223"/>
      <c r="QEC3" s="223"/>
      <c r="QED3" s="223"/>
      <c r="QJA3" s="223"/>
      <c r="QJB3" s="223"/>
      <c r="QNY3" s="223"/>
      <c r="QNZ3" s="223"/>
      <c r="QSW3" s="223"/>
      <c r="QSX3" s="223"/>
      <c r="QXU3" s="223"/>
      <c r="QXV3" s="223"/>
      <c r="RCS3" s="223"/>
      <c r="RCT3" s="223"/>
      <c r="RHQ3" s="223"/>
      <c r="RHR3" s="223"/>
      <c r="RMO3" s="223"/>
      <c r="RMP3" s="223"/>
      <c r="RRM3" s="223"/>
      <c r="RRN3" s="223"/>
      <c r="RWK3" s="223"/>
      <c r="RWL3" s="223"/>
      <c r="SBI3" s="223"/>
      <c r="SBJ3" s="223"/>
    </row>
    <row r="4" spans="1:1024 1129:2048 2153:3072 3177:4096 4201:5120 5225:6144 6249:7168 7273:8192 8297:9216 9321:10240 10345:11264 11369:12288 12393:12928" x14ac:dyDescent="0.2">
      <c r="A4" s="221">
        <f>VLOOKUP(B4,CW4:CX8,2,FALSE)</f>
        <v>1</v>
      </c>
      <c r="B4" s="221" t="str">
        <f>'Countries and Timezone'!C7</f>
        <v>France</v>
      </c>
      <c r="C4" s="221">
        <f>SUMPRODUCT((CZ3:CZ42=B4)*(DD3:DD42="W"))+SUMPRODUCT((DC3:DC42=B4)*(DE3:DE42="W"))</f>
        <v>0</v>
      </c>
      <c r="D4" s="221">
        <f>SUMPRODUCT((CZ3:CZ42=B4)*(DD3:DD42="D"))+SUMPRODUCT((DC3:DC42=B4)*(DE3:DE42="D"))</f>
        <v>0</v>
      </c>
      <c r="E4" s="221">
        <f>SUMPRODUCT((CZ3:CZ42=B4)*(DD3:DD42="L"))+SUMPRODUCT((DC3:DC42=B4)*(DE3:DE42="L"))</f>
        <v>0</v>
      </c>
      <c r="F4" s="221">
        <f>SUMIF(CZ3:CZ60,B4,DA3:DA60)+SUMIF(DC3:DC60,B4,DB3:DB60)</f>
        <v>0</v>
      </c>
      <c r="G4" s="221">
        <f>SUMIF(DC3:DC60,B4,DA3:DA60)+SUMIF(CZ3:CZ60,B4,DB3:DB60)</f>
        <v>0</v>
      </c>
      <c r="H4" s="221">
        <f>F4-G4+1000</f>
        <v>1000</v>
      </c>
      <c r="I4" s="221">
        <f>C4*3+D4*1</f>
        <v>0</v>
      </c>
      <c r="J4" s="221">
        <v>18</v>
      </c>
      <c r="K4" s="221">
        <f>IF(COUNTIF(I4:I8,4)&lt;&gt;4,RANK(I4,I4:I8),I44)</f>
        <v>1</v>
      </c>
      <c r="M4" s="221">
        <f>SUMPRODUCT((K4:K7=K4)*(J4:J7&lt;J4))+K4</f>
        <v>4</v>
      </c>
      <c r="N4" s="221" t="str">
        <f>INDEX(B4:B8,MATCH(1,M4:M8,0),0)</f>
        <v>Albania</v>
      </c>
      <c r="O4" s="221">
        <f>INDEX(K4:K8,MATCH(N4,B4:B8,0),0)</f>
        <v>1</v>
      </c>
      <c r="P4" s="221" t="str">
        <f>IF(O5=1,N4,"")</f>
        <v>Albania</v>
      </c>
      <c r="Q4" s="221" t="str">
        <f>IF(O6=2,N5,"")</f>
        <v/>
      </c>
      <c r="R4" s="221" t="str">
        <f>IF(O7=3,N6,"")</f>
        <v/>
      </c>
      <c r="S4" s="221" t="str">
        <f>IF(O8=4,N7,"")</f>
        <v/>
      </c>
      <c r="U4" s="221" t="str">
        <f>IF(P4&lt;&gt;"",P4,"")</f>
        <v>Albania</v>
      </c>
      <c r="V4" s="221">
        <f>SUMPRODUCT((CZ3:CZ42=U4)*(DC3:DC42=U5)*(DD3:DD42="W"))+SUMPRODUCT((CZ3:CZ42=U4)*(DC3:DC42=U6)*(DD3:DD42="W"))+SUMPRODUCT((CZ3:CZ42=U4)*(DC3:DC42=U7)*(DD3:DD42="W"))+SUMPRODUCT((CZ3:CZ42=U4)*(DC3:DC42=U8)*(DD3:DD42="W"))+SUMPRODUCT((CZ3:CZ42=U5)*(DC3:DC42=U4)*(DE3:DE42="W"))+SUMPRODUCT((CZ3:CZ42=U6)*(DC3:DC42=U4)*(DE3:DE42="W"))+SUMPRODUCT((CZ3:CZ42=U7)*(DC3:DC42=U4)*(DE3:DE42="W"))+SUMPRODUCT((CZ3:CZ42=U8)*(DC3:DC42=U4)*(DE3:DE42="W"))</f>
        <v>0</v>
      </c>
      <c r="W4" s="221">
        <f>SUMPRODUCT((CZ3:CZ42=U4)*(DC3:DC42=U5)*(DD3:DD42="D"))+SUMPRODUCT((CZ3:CZ42=U4)*(DC3:DC42=U6)*(DD3:DD42="D"))+SUMPRODUCT((CZ3:CZ42=U4)*(DC3:DC42=U7)*(DD3:DD42="D"))+SUMPRODUCT((CZ3:CZ42=U4)*(DC3:DC42=U8)*(DD3:DD42="D"))+SUMPRODUCT((CZ3:CZ42=U5)*(DC3:DC42=U4)*(DD3:DD42="D"))+SUMPRODUCT((CZ3:CZ42=U6)*(DC3:DC42=U4)*(DD3:DD42="D"))+SUMPRODUCT((CZ3:CZ42=U7)*(DC3:DC42=U4)*(DD3:DD42="D"))+SUMPRODUCT((CZ3:CZ42=U8)*(DC3:DC42=U4)*(DD3:DD42="D"))</f>
        <v>0</v>
      </c>
      <c r="X4" s="221">
        <f>SUMPRODUCT((CZ3:CZ42=U4)*(DC3:DC42=U5)*(DD3:DD42="L"))+SUMPRODUCT((CZ3:CZ42=U4)*(DC3:DC42=U6)*(DD3:DD42="L"))+SUMPRODUCT((CZ3:CZ42=U4)*(DC3:DC42=U7)*(DD3:DD42="L"))+SUMPRODUCT((CZ3:CZ42=U4)*(DC3:DC42=U8)*(DD3:DD42="L"))+SUMPRODUCT((CZ3:CZ42=U5)*(DC3:DC42=U4)*(DE3:DE42="L"))+SUMPRODUCT((CZ3:CZ42=U6)*(DC3:DC42=U4)*(DE3:DE42="L"))+SUMPRODUCT((CZ3:CZ42=U7)*(DC3:DC42=U4)*(DE3:DE42="L"))+SUMPRODUCT((CZ3:CZ42=U8)*(DC3:DC42=U4)*(DE3:DE42="L"))</f>
        <v>0</v>
      </c>
      <c r="Y4" s="221">
        <f>SUMPRODUCT((CZ3:CZ42=U4)*(DC3:DC42=U5)*DA3:DA42)+SUMPRODUCT((CZ3:CZ42=U4)*(DC3:DC42=U6)*DA3:DA42)+SUMPRODUCT((CZ3:CZ42=U4)*(DC3:DC42=U7)*DA3:DA42)+SUMPRODUCT((CZ3:CZ42=U4)*(DC3:DC42=U8)*DA3:DA42)+SUMPRODUCT((CZ3:CZ42=U5)*(DC3:DC42=U4)*DB3:DB42)+SUMPRODUCT((CZ3:CZ42=U6)*(DC3:DC42=U4)*DB3:DB42)+SUMPRODUCT((CZ3:CZ42=U7)*(DC3:DC42=U4)*DB3:DB42)+SUMPRODUCT((CZ3:CZ42=U8)*(DC3:DC42=U4)*DB3:DB42)</f>
        <v>0</v>
      </c>
      <c r="Z4" s="221">
        <f>SUMPRODUCT((CZ3:CZ42=U4)*(DC3:DC42=U5)*DB3:DB42)+SUMPRODUCT((CZ3:CZ42=U4)*(DC3:DC42=U6)*DB3:DB42)+SUMPRODUCT((CZ3:CZ42=U4)*(DC3:DC42=U7)*DB3:DB42)+SUMPRODUCT((CZ3:CZ42=U4)*(DC3:DC42=U8)*DB3:DB42)+SUMPRODUCT((CZ3:CZ42=U5)*(DC3:DC42=U4)*DA3:DA42)+SUMPRODUCT((CZ3:CZ42=U6)*(DC3:DC42=U4)*DA3:DA42)+SUMPRODUCT((CZ3:CZ42=U7)*(DC3:DC42=U4)*DA3:DA42)+SUMPRODUCT((CZ3:CZ42=U8)*(DC3:DC42=U4)*DA3:DA42)</f>
        <v>0</v>
      </c>
      <c r="AA4" s="221">
        <f>Y4-Z4+1000</f>
        <v>1000</v>
      </c>
      <c r="AB4" s="221">
        <f>IF(U4&lt;&gt;"",V4*3+W4*1,"")</f>
        <v>0</v>
      </c>
      <c r="AC4" s="221">
        <f>IF(U4&lt;&gt;"",VLOOKUP(U4,B4:H40,7,FALSE),"")</f>
        <v>1000</v>
      </c>
      <c r="AD4" s="221">
        <f>IF(U4&lt;&gt;"",VLOOKUP(U4,B4:H40,5,FALSE),"")</f>
        <v>0</v>
      </c>
      <c r="AE4" s="221">
        <f>IF(U4&lt;&gt;"",VLOOKUP(U4,B4:J40,9,FALSE),"")</f>
        <v>2</v>
      </c>
      <c r="AF4" s="221">
        <f>AB4</f>
        <v>0</v>
      </c>
      <c r="AG4" s="221">
        <f>IF(U4&lt;&gt;"",RANK(AF4,AF4:AF8),"")</f>
        <v>1</v>
      </c>
      <c r="AH4" s="221">
        <f>IF(U4&lt;&gt;"",SUMPRODUCT((AF4:AF8=AF4)*(AA4:AA8&gt;AA4)),"")</f>
        <v>0</v>
      </c>
      <c r="AI4" s="221">
        <f>IF(U4&lt;&gt;"",SUMPRODUCT((AF4:AF8=AF4)*(AA4:AA8=AA4)*(Y4:Y8&gt;Y4)),"")</f>
        <v>0</v>
      </c>
      <c r="AJ4" s="221">
        <f>IF(U4&lt;&gt;"",SUMPRODUCT((AF4:AF8=AF4)*(AA4:AA8=AA4)*(Y4:Y8=Y4)*(AC4:AC8&gt;AC4)),"")</f>
        <v>0</v>
      </c>
      <c r="AK4" s="221">
        <f>IF(U4&lt;&gt;"",SUMPRODUCT((AF4:AF8=AF4)*(AA4:AA8=AA4)*(Y4:Y8=Y4)*(AC4:AC8=AC4)*(AD4:AD8&gt;AD4)),"")</f>
        <v>0</v>
      </c>
      <c r="AL4" s="221">
        <f>IF(U4&lt;&gt;"",SUMPRODUCT((AF4:AF8=AF4)*(AA4:AA8=AA4)*(Y4:Y8=Y4)*(AC4:AC8=AC4)*(AD4:AD8=AD4)*(AE4:AE8&gt;AE4)),"")</f>
        <v>3</v>
      </c>
      <c r="AM4" s="221">
        <f>IF(U4&lt;&gt;"",IF(AM44&lt;&gt;"",IF(T$43=3,AM44,AM44+T$43),SUM(AG4:AL4)),"")</f>
        <v>4</v>
      </c>
      <c r="AN4" s="221" t="str">
        <f>IF(U4&lt;&gt;"",INDEX(U4:U8,MATCH(1,AM4:AM8,0),0),"")</f>
        <v>France</v>
      </c>
      <c r="CW4" s="221" t="str">
        <f>IF(AN4&lt;&gt;"",AN4,N4)</f>
        <v>France</v>
      </c>
      <c r="CX4" s="221">
        <v>1</v>
      </c>
      <c r="CY4" s="221">
        <v>2</v>
      </c>
      <c r="CZ4" s="221" t="str">
        <f>Tournament!H14</f>
        <v>Albania</v>
      </c>
      <c r="DA4" s="221">
        <f>IF(AND(Tournament!J14&lt;&gt;"",Tournament!L14&lt;&gt;""),Tournament!J14,0)</f>
        <v>0</v>
      </c>
      <c r="DB4" s="221">
        <f>IF(AND(Tournament!L14&lt;&gt;"",Tournament!J14&lt;&gt;""),Tournament!L14,0)</f>
        <v>0</v>
      </c>
      <c r="DC4" s="221" t="str">
        <f>Tournament!N14</f>
        <v>Switzerland</v>
      </c>
      <c r="DD4" s="221" t="str">
        <f>IF(AND(Tournament!J14&lt;&gt;"",Tournament!L14&lt;&gt;""),IF(DA4&gt;DB4,"W",IF(DA4=DB4,"D","L")),"")</f>
        <v/>
      </c>
      <c r="DE4" s="221" t="str">
        <f t="shared" ref="DE4:DE38" si="0">IF(DD4&lt;&gt;"",IF(DD4="W","L",IF(DD4="L","W","D")),"")</f>
        <v/>
      </c>
      <c r="DH4" s="221" t="str">
        <f>Tournament!AD19</f>
        <v>Slovakia</v>
      </c>
      <c r="DI4" s="222">
        <f>Tournament!AI19</f>
        <v>0</v>
      </c>
      <c r="DJ4" s="222">
        <f>Tournament!AJ19</f>
        <v>0</v>
      </c>
      <c r="DK4" s="222">
        <f>Tournament!AK19</f>
        <v>0</v>
      </c>
      <c r="DL4" s="222">
        <f>Tournament!AL19</f>
        <v>0</v>
      </c>
      <c r="DM4" s="222">
        <f>Tournament!AN19</f>
        <v>0</v>
      </c>
      <c r="DN4" s="222">
        <f>Tournament!AO19</f>
        <v>0</v>
      </c>
      <c r="DO4" s="222">
        <f>Tournament!AP19</f>
        <v>0</v>
      </c>
      <c r="DP4" s="221">
        <f t="shared" ref="DP4:DP8" si="1">VLOOKUP(DH4,$B$4:$J$40,9,FALSE)</f>
        <v>8</v>
      </c>
      <c r="DQ4" s="221">
        <f>RANK(DO4,DO3:DO8)</f>
        <v>1</v>
      </c>
      <c r="DR4" s="221">
        <f>SUMPRODUCT((DQ3:DQ8=DQ4)*(DN3:DN8&gt;DN4))</f>
        <v>0</v>
      </c>
      <c r="DS4" s="221">
        <f>SUMPRODUCT((DQ3:DQ8=DQ4)*(DN3:DN8=DN4)*(DL3:DL8&gt;DL4))</f>
        <v>0</v>
      </c>
      <c r="DT4" s="221">
        <f>SUMPRODUCT((DQ3:DQ8=DQ4)*(DN3:DN8=DN4)*(DL3:DL8=DL4)*(DP3:DP8&gt;DP4))</f>
        <v>4</v>
      </c>
      <c r="DU4" s="221">
        <f t="shared" ref="DU4:DU8" si="2">SUM(DQ4:DT4)</f>
        <v>5</v>
      </c>
      <c r="DV4" s="221" t="s">
        <v>4</v>
      </c>
      <c r="DW4" s="221">
        <v>2</v>
      </c>
      <c r="DY4" s="221">
        <f ca="1">VLOOKUP(DZ4,HU4:HV8,2,FALSE)</f>
        <v>1</v>
      </c>
      <c r="DZ4" s="221" t="str">
        <f>B4</f>
        <v>France</v>
      </c>
      <c r="EA4" s="221">
        <f ca="1">SUMPRODUCT((HX3:HX42=DZ4)*(IB3:IB42="W"))+SUMPRODUCT((IA3:IA42=DZ4)*(IC3:IC42="W"))</f>
        <v>0</v>
      </c>
      <c r="EB4" s="221">
        <f ca="1">SUMPRODUCT((HX3:HX42=DZ4)*(IB3:IB42="D"))+SUMPRODUCT((IA3:IA42=DZ4)*(IC3:IC42="D"))</f>
        <v>0</v>
      </c>
      <c r="EC4" s="221">
        <f ca="1">SUMPRODUCT((HX3:HX42=DZ4)*(IB3:IB42="L"))+SUMPRODUCT((IA3:IA42=DZ4)*(IC3:IC42="L"))</f>
        <v>0</v>
      </c>
      <c r="ED4" s="221">
        <f ca="1">SUMIF(HX3:HX60,DZ4,HY3:HY60)+SUMIF(IA3:IA60,DZ4,HZ3:HZ60)</f>
        <v>0</v>
      </c>
      <c r="EE4" s="221">
        <f ca="1">SUMIF(IA3:IA60,DZ4,HY3:HY60)+SUMIF(HX3:HX60,DZ4,HZ3:HZ60)</f>
        <v>0</v>
      </c>
      <c r="EF4" s="221">
        <f ca="1">ED4-EE4+1000</f>
        <v>1000</v>
      </c>
      <c r="EG4" s="221">
        <f ca="1">EA4*3+EB4*1</f>
        <v>0</v>
      </c>
      <c r="EH4" s="221">
        <v>18</v>
      </c>
      <c r="EI4" s="221">
        <f ca="1">IF(COUNTIF(EG4:EG8,4)&lt;&gt;4,RANK(EG4,EG4:EG8),EG44)</f>
        <v>1</v>
      </c>
      <c r="EK4" s="221">
        <f ca="1">SUMPRODUCT((EI4:EI7=EI4)*(EH4:EH7&lt;EH4))+EI4</f>
        <v>4</v>
      </c>
      <c r="EL4" s="221" t="str">
        <f ca="1">INDEX(DZ4:DZ8,MATCH(1,EK4:EK8,0),0)</f>
        <v>Albania</v>
      </c>
      <c r="EM4" s="221">
        <f ca="1">INDEX(EI4:EI8,MATCH(EL4,DZ4:DZ8,0),0)</f>
        <v>1</v>
      </c>
      <c r="EN4" s="221" t="str">
        <f ca="1">IF(EM5=1,EL4,"")</f>
        <v>Albania</v>
      </c>
      <c r="EO4" s="221" t="str">
        <f ca="1">IF(EM6=2,EL5,"")</f>
        <v/>
      </c>
      <c r="EP4" s="221" t="str">
        <f ca="1">IF(EM7=3,EL6,"")</f>
        <v/>
      </c>
      <c r="EQ4" s="221" t="str">
        <f>IF(EM8=4,EL7,"")</f>
        <v/>
      </c>
      <c r="ES4" s="221" t="str">
        <f ca="1">IF(EN4&lt;&gt;"",EN4,"")</f>
        <v>Albania</v>
      </c>
      <c r="ET4" s="221">
        <f ca="1">SUMPRODUCT((HX3:HX42=ES4)*(IA3:IA42=ES5)*(IB3:IB42="W"))+SUMPRODUCT((HX3:HX42=ES4)*(IA3:IA42=ES6)*(IB3:IB42="W"))+SUMPRODUCT((HX3:HX42=ES4)*(IA3:IA42=ES7)*(IB3:IB42="W"))+SUMPRODUCT((HX3:HX42=ES4)*(IA3:IA42=ES8)*(IB3:IB42="W"))+SUMPRODUCT((HX3:HX42=ES5)*(IA3:IA42=ES4)*(IC3:IC42="W"))+SUMPRODUCT((HX3:HX42=ES6)*(IA3:IA42=ES4)*(IC3:IC42="W"))+SUMPRODUCT((HX3:HX42=ES7)*(IA3:IA42=ES4)*(IC3:IC42="W"))+SUMPRODUCT((HX3:HX42=ES8)*(IA3:IA42=ES4)*(IC3:IC42="W"))</f>
        <v>0</v>
      </c>
      <c r="EU4" s="221">
        <f ca="1">SUMPRODUCT((HX3:HX42=ES4)*(IA3:IA42=ES5)*(IB3:IB42="D"))+SUMPRODUCT((HX3:HX42=ES4)*(IA3:IA42=ES6)*(IB3:IB42="D"))+SUMPRODUCT((HX3:HX42=ES4)*(IA3:IA42=ES7)*(IB3:IB42="D"))+SUMPRODUCT((HX3:HX42=ES4)*(IA3:IA42=ES8)*(IB3:IB42="D"))+SUMPRODUCT((HX3:HX42=ES5)*(IA3:IA42=ES4)*(IB3:IB42="D"))+SUMPRODUCT((HX3:HX42=ES6)*(IA3:IA42=ES4)*(IB3:IB42="D"))+SUMPRODUCT((HX3:HX42=ES7)*(IA3:IA42=ES4)*(IB3:IB42="D"))+SUMPRODUCT((HX3:HX42=ES8)*(IA3:IA42=ES4)*(IB3:IB42="D"))</f>
        <v>0</v>
      </c>
      <c r="EV4" s="221">
        <f ca="1">SUMPRODUCT((HX3:HX42=ES4)*(IA3:IA42=ES5)*(IB3:IB42="L"))+SUMPRODUCT((HX3:HX42=ES4)*(IA3:IA42=ES6)*(IB3:IB42="L"))+SUMPRODUCT((HX3:HX42=ES4)*(IA3:IA42=ES7)*(IB3:IB42="L"))+SUMPRODUCT((HX3:HX42=ES4)*(IA3:IA42=ES8)*(IB3:IB42="L"))+SUMPRODUCT((HX3:HX42=ES5)*(IA3:IA42=ES4)*(IC3:IC42="L"))+SUMPRODUCT((HX3:HX42=ES6)*(IA3:IA42=ES4)*(IC3:IC42="L"))+SUMPRODUCT((HX3:HX42=ES7)*(IA3:IA42=ES4)*(IC3:IC42="L"))+SUMPRODUCT((HX3:HX42=ES8)*(IA3:IA42=ES4)*(IC3:IC42="L"))</f>
        <v>0</v>
      </c>
      <c r="EW4" s="221">
        <f ca="1">SUMPRODUCT((HX3:HX42=ES4)*(IA3:IA42=ES5)*HY3:HY42)+SUMPRODUCT((HX3:HX42=ES4)*(IA3:IA42=ES6)*HY3:HY42)+SUMPRODUCT((HX3:HX42=ES4)*(IA3:IA42=ES7)*HY3:HY42)+SUMPRODUCT((HX3:HX42=ES4)*(IA3:IA42=ES8)*HY3:HY42)+SUMPRODUCT((HX3:HX42=ES5)*(IA3:IA42=ES4)*HZ3:HZ42)+SUMPRODUCT((HX3:HX42=ES6)*(IA3:IA42=ES4)*HZ3:HZ42)+SUMPRODUCT((HX3:HX42=ES7)*(IA3:IA42=ES4)*HZ3:HZ42)+SUMPRODUCT((HX3:HX42=ES8)*(IA3:IA42=ES4)*HZ3:HZ42)</f>
        <v>0</v>
      </c>
      <c r="EX4" s="221">
        <f ca="1">SUMPRODUCT((HX3:HX42=ES4)*(IA3:IA42=ES5)*HZ3:HZ42)+SUMPRODUCT((HX3:HX42=ES4)*(IA3:IA42=ES6)*HZ3:HZ42)+SUMPRODUCT((HX3:HX42=ES4)*(IA3:IA42=ES7)*HZ3:HZ42)+SUMPRODUCT((HX3:HX42=ES4)*(IA3:IA42=ES8)*HZ3:HZ42)+SUMPRODUCT((HX3:HX42=ES5)*(IA3:IA42=ES4)*HY3:HY42)+SUMPRODUCT((HX3:HX42=ES6)*(IA3:IA42=ES4)*HY3:HY42)+SUMPRODUCT((HX3:HX42=ES7)*(IA3:IA42=ES4)*HY3:HY42)+SUMPRODUCT((HX3:HX42=ES8)*(IA3:IA42=ES4)*HY3:HY42)</f>
        <v>0</v>
      </c>
      <c r="EY4" s="221">
        <f ca="1">EW4-EX4+1000</f>
        <v>1000</v>
      </c>
      <c r="EZ4" s="221">
        <f ca="1">IF(ES4&lt;&gt;"",ET4*3+EU4*1,"")</f>
        <v>0</v>
      </c>
      <c r="FA4" s="221">
        <f ca="1">IF(ES4&lt;&gt;"",VLOOKUP(ES4,DZ4:EF40,7,FALSE),"")</f>
        <v>1000</v>
      </c>
      <c r="FB4" s="221">
        <f ca="1">IF(ES4&lt;&gt;"",VLOOKUP(ES4,DZ4:EF40,5,FALSE),"")</f>
        <v>0</v>
      </c>
      <c r="FC4" s="221">
        <f ca="1">IF(ES4&lt;&gt;"",VLOOKUP(ES4,DZ4:EH40,9,FALSE),"")</f>
        <v>2</v>
      </c>
      <c r="FD4" s="221">
        <f ca="1">EZ4</f>
        <v>0</v>
      </c>
      <c r="FE4" s="221">
        <f ca="1">IF(ES4&lt;&gt;"",RANK(FD4,FD4:FD8),"")</f>
        <v>1</v>
      </c>
      <c r="FF4" s="221">
        <f ca="1">IF(ES4&lt;&gt;"",SUMPRODUCT((FD4:FD8=FD4)*(EY4:EY8&gt;EY4)),"")</f>
        <v>0</v>
      </c>
      <c r="FG4" s="221">
        <f ca="1">IF(ES4&lt;&gt;"",SUMPRODUCT((FD4:FD8=FD4)*(EY4:EY8=EY4)*(EW4:EW8&gt;EW4)),"")</f>
        <v>0</v>
      </c>
      <c r="FH4" s="221">
        <f ca="1">IF(ES4&lt;&gt;"",SUMPRODUCT((FD4:FD8=FD4)*(EY4:EY8=EY4)*(EW4:EW8=EW4)*(FA4:FA8&gt;FA4)),"")</f>
        <v>0</v>
      </c>
      <c r="FI4" s="221">
        <f ca="1">IF(ES4&lt;&gt;"",SUMPRODUCT((FD4:FD8=FD4)*(EY4:EY8=EY4)*(EW4:EW8=EW4)*(FA4:FA8=FA4)*(FB4:FB8&gt;FB4)),"")</f>
        <v>0</v>
      </c>
      <c r="FJ4" s="221">
        <f ca="1">IF(ES4&lt;&gt;"",SUMPRODUCT((FD4:FD8=FD4)*(EY4:EY8=EY4)*(EW4:EW8=EW4)*(FA4:FA8=FA4)*(FB4:FB8=FB4)*(FC4:FC8&gt;FC4)),"")</f>
        <v>3</v>
      </c>
      <c r="FK4" s="221">
        <f ca="1">IF(ES4&lt;&gt;"",IF(FK44&lt;&gt;"",IF(ER$43=3,FK44,FK44+ER$43),SUM(FE4:FJ4)),"")</f>
        <v>4</v>
      </c>
      <c r="FL4" s="221" t="str">
        <f ca="1">IF(ES4&lt;&gt;"",INDEX(ES4:ES8,MATCH(1,FK4:FK8,0),0),"")</f>
        <v>France</v>
      </c>
      <c r="HU4" s="221" t="str">
        <f ca="1">IF(FL4&lt;&gt;"",FL4,EL4)</f>
        <v>France</v>
      </c>
      <c r="HV4" s="221">
        <v>1</v>
      </c>
      <c r="HW4" s="221">
        <v>2</v>
      </c>
      <c r="HX4" s="221" t="str">
        <f t="shared" ref="HX4:HX38" si="3">CZ4</f>
        <v>Albania</v>
      </c>
      <c r="HY4" s="223">
        <f ca="1">IF(OFFSET('Prediction Sheet'!$W11,0,HY$1)&lt;&gt;"",OFFSET('Prediction Sheet'!$W11,0,HY$1),0)</f>
        <v>0</v>
      </c>
      <c r="HZ4" s="223">
        <f ca="1">IF(OFFSET('Prediction Sheet'!$Y11,0,HY$1)&lt;&gt;"",OFFSET('Prediction Sheet'!$Y11,0,HY$1),0)</f>
        <v>0</v>
      </c>
      <c r="IA4" s="221" t="str">
        <f t="shared" ref="IA4:IA38" si="4">DC4</f>
        <v>Switzerland</v>
      </c>
      <c r="IB4" s="221" t="str">
        <f ca="1">IF(AND(OFFSET('Prediction Sheet'!$W11,0,HY$1)&lt;&gt;"",OFFSET('Prediction Sheet'!$Y11,0,HY$1)&lt;&gt;""),IF(HY4&gt;HZ4,"W",IF(HY4=HZ4,"D","L")),"")</f>
        <v/>
      </c>
      <c r="IC4" s="221" t="str">
        <f t="shared" ref="IC4:IC38" ca="1" si="5">IF(IB4&lt;&gt;"",IF(IB4="W","L",IF(IB4="L","W","D")),"")</f>
        <v/>
      </c>
      <c r="IF4" s="221" t="str">
        <f ca="1">VLOOKUP(3,DY11:DZ14,2,FALSE)</f>
        <v>Slovakia</v>
      </c>
      <c r="IG4" s="222">
        <f ca="1">VLOOKUP(IF4,DZ4:EE40,2,FALSE)</f>
        <v>0</v>
      </c>
      <c r="IH4" s="222">
        <f ca="1">VLOOKUP(IF4,DZ4:EE40,3,FALSE)</f>
        <v>0</v>
      </c>
      <c r="II4" s="222">
        <f ca="1">VLOOKUP(IF4,DZ4:EE40,4,FALSE)</f>
        <v>0</v>
      </c>
      <c r="IJ4" s="222">
        <f ca="1">VLOOKUP(IF4,DZ4:EE40,5,FALSE)</f>
        <v>0</v>
      </c>
      <c r="IK4" s="222">
        <f ca="1">VLOOKUP(IF4,DZ4:EE40,6,FALSE)</f>
        <v>0</v>
      </c>
      <c r="IL4" s="222">
        <f t="shared" ref="IL4:IL8" ca="1" si="6">IJ4-IK4+1000</f>
        <v>1000</v>
      </c>
      <c r="IM4" s="222">
        <f t="shared" ref="IM4:IM8" ca="1" si="7">IG4*3+IH4*1</f>
        <v>0</v>
      </c>
      <c r="IN4" s="221">
        <f t="shared" ref="IN4:IN8" ca="1" si="8">VLOOKUP(IF4,$B$4:$J$40,9,FALSE)</f>
        <v>8</v>
      </c>
      <c r="IO4" s="221">
        <f ca="1">RANK(IM4,IM3:IM8)</f>
        <v>1</v>
      </c>
      <c r="IP4" s="221">
        <f ca="1">SUMPRODUCT((IO3:IO8=IO4)*(IL3:IL8&gt;IL4))</f>
        <v>0</v>
      </c>
      <c r="IQ4" s="221">
        <f ca="1">SUMPRODUCT((IO3:IO8=IO4)*(IL3:IL8=IL4)*(IJ3:IJ8&gt;IJ4))</f>
        <v>0</v>
      </c>
      <c r="IR4" s="221">
        <f ca="1">SUMPRODUCT((IO3:IO8=IO4)*(IL3:IL8=IL4)*(IJ3:IJ8=IJ4)*(IN3:IN8&gt;IN4))</f>
        <v>4</v>
      </c>
      <c r="IS4" s="221">
        <f t="shared" ref="IS4:IS8" ca="1" si="9">SUM(IO4:IR4)</f>
        <v>5</v>
      </c>
      <c r="IT4" s="221" t="s">
        <v>4</v>
      </c>
      <c r="IU4" s="221">
        <v>2</v>
      </c>
      <c r="MW4" s="223"/>
      <c r="MX4" s="223"/>
      <c r="RU4" s="223"/>
      <c r="RV4" s="223"/>
      <c r="WS4" s="223"/>
      <c r="WT4" s="223"/>
      <c r="ABQ4" s="223"/>
      <c r="ABR4" s="223"/>
      <c r="AGO4" s="223"/>
      <c r="AGP4" s="223"/>
      <c r="ALM4" s="223"/>
      <c r="ALN4" s="223"/>
      <c r="AQK4" s="223"/>
      <c r="AQL4" s="223"/>
      <c r="AVI4" s="223"/>
      <c r="AVJ4" s="223"/>
      <c r="BAG4" s="223"/>
      <c r="BAH4" s="223"/>
      <c r="BFE4" s="223"/>
      <c r="BFF4" s="223"/>
      <c r="BKC4" s="223"/>
      <c r="BKD4" s="223"/>
      <c r="BPA4" s="223"/>
      <c r="BPB4" s="223"/>
      <c r="BTY4" s="223"/>
      <c r="BTZ4" s="223"/>
      <c r="BYW4" s="223"/>
      <c r="BYX4" s="223"/>
      <c r="CDU4" s="223"/>
      <c r="CDV4" s="223"/>
      <c r="CIS4" s="223"/>
      <c r="CIT4" s="223"/>
      <c r="CNQ4" s="223"/>
      <c r="CNR4" s="223"/>
      <c r="CSO4" s="223"/>
      <c r="CSP4" s="223"/>
      <c r="CXM4" s="223"/>
      <c r="CXN4" s="223"/>
      <c r="DCK4" s="223"/>
      <c r="DCL4" s="223"/>
      <c r="DHI4" s="223"/>
      <c r="DHJ4" s="223"/>
      <c r="DMG4" s="223"/>
      <c r="DMH4" s="223"/>
      <c r="DRE4" s="223"/>
      <c r="DRF4" s="223"/>
      <c r="DWC4" s="223"/>
      <c r="DWD4" s="223"/>
      <c r="EBA4" s="223"/>
      <c r="EBB4" s="223"/>
      <c r="EFY4" s="223"/>
      <c r="EFZ4" s="223"/>
      <c r="EKW4" s="223"/>
      <c r="EKX4" s="223"/>
      <c r="EPU4" s="223"/>
      <c r="EPV4" s="223"/>
      <c r="EUS4" s="223"/>
      <c r="EUT4" s="223"/>
      <c r="EZQ4" s="223"/>
      <c r="EZR4" s="223"/>
      <c r="FEO4" s="223"/>
      <c r="FEP4" s="223"/>
      <c r="FJM4" s="223"/>
      <c r="FJN4" s="223"/>
      <c r="FOK4" s="223"/>
      <c r="FOL4" s="223"/>
      <c r="FTI4" s="223"/>
      <c r="FTJ4" s="223"/>
      <c r="FYG4" s="223"/>
      <c r="FYH4" s="223"/>
      <c r="GDE4" s="223"/>
      <c r="GDF4" s="223"/>
      <c r="GIC4" s="223"/>
      <c r="GID4" s="223"/>
      <c r="GNA4" s="223"/>
      <c r="GNB4" s="223"/>
      <c r="GRY4" s="223"/>
      <c r="GRZ4" s="223"/>
      <c r="GWW4" s="223"/>
      <c r="GWX4" s="223"/>
      <c r="HBU4" s="223"/>
      <c r="HBV4" s="223"/>
      <c r="HGS4" s="223"/>
      <c r="HGT4" s="223"/>
      <c r="HLQ4" s="223"/>
      <c r="HLR4" s="223"/>
      <c r="HQO4" s="223"/>
      <c r="HQP4" s="223"/>
      <c r="HVM4" s="223"/>
      <c r="HVN4" s="223"/>
      <c r="IAK4" s="223"/>
      <c r="IAL4" s="223"/>
      <c r="IFI4" s="223"/>
      <c r="IFJ4" s="223"/>
      <c r="IKG4" s="223"/>
      <c r="IKH4" s="223"/>
      <c r="IPE4" s="223"/>
      <c r="IPF4" s="223"/>
      <c r="IUC4" s="223"/>
      <c r="IUD4" s="223"/>
      <c r="IZA4" s="223"/>
      <c r="IZB4" s="223"/>
      <c r="JDY4" s="223"/>
      <c r="JDZ4" s="223"/>
      <c r="JIW4" s="223"/>
      <c r="JIX4" s="223"/>
      <c r="JNU4" s="223"/>
      <c r="JNV4" s="223"/>
      <c r="JSS4" s="223"/>
      <c r="JST4" s="223"/>
      <c r="JXQ4" s="223"/>
      <c r="JXR4" s="223"/>
      <c r="KCO4" s="223"/>
      <c r="KCP4" s="223"/>
      <c r="KHM4" s="223"/>
      <c r="KHN4" s="223"/>
      <c r="KMK4" s="223"/>
      <c r="KML4" s="223"/>
      <c r="KRI4" s="223"/>
      <c r="KRJ4" s="223"/>
      <c r="KWG4" s="223"/>
      <c r="KWH4" s="223"/>
      <c r="LBE4" s="223"/>
      <c r="LBF4" s="223"/>
      <c r="LGC4" s="223"/>
      <c r="LGD4" s="223"/>
      <c r="LLA4" s="223"/>
      <c r="LLB4" s="223"/>
      <c r="LPY4" s="223"/>
      <c r="LPZ4" s="223"/>
      <c r="LUW4" s="223"/>
      <c r="LUX4" s="223"/>
      <c r="LZU4" s="223"/>
      <c r="LZV4" s="223"/>
      <c r="MES4" s="223"/>
      <c r="MET4" s="223"/>
      <c r="MJQ4" s="223"/>
      <c r="MJR4" s="223"/>
      <c r="MOO4" s="223"/>
      <c r="MOP4" s="223"/>
      <c r="MTM4" s="223"/>
      <c r="MTN4" s="223"/>
      <c r="MYK4" s="223"/>
      <c r="MYL4" s="223"/>
      <c r="NDI4" s="223"/>
      <c r="NDJ4" s="223"/>
      <c r="NIG4" s="223"/>
      <c r="NIH4" s="223"/>
      <c r="NNE4" s="223"/>
      <c r="NNF4" s="223"/>
      <c r="NSC4" s="223"/>
      <c r="NSD4" s="223"/>
      <c r="NXA4" s="223"/>
      <c r="NXB4" s="223"/>
      <c r="OBY4" s="223"/>
      <c r="OBZ4" s="223"/>
      <c r="OGW4" s="223"/>
      <c r="OGX4" s="223"/>
      <c r="OLU4" s="223"/>
      <c r="OLV4" s="223"/>
      <c r="OQS4" s="223"/>
      <c r="OQT4" s="223"/>
      <c r="OVQ4" s="223"/>
      <c r="OVR4" s="223"/>
      <c r="PAO4" s="223"/>
      <c r="PAP4" s="223"/>
      <c r="PFM4" s="223"/>
      <c r="PFN4" s="223"/>
      <c r="PKK4" s="223"/>
      <c r="PKL4" s="223"/>
      <c r="PPI4" s="223"/>
      <c r="PPJ4" s="223"/>
      <c r="PUG4" s="223"/>
      <c r="PUH4" s="223"/>
      <c r="PZE4" s="223"/>
      <c r="PZF4" s="223"/>
      <c r="QEC4" s="223"/>
      <c r="QED4" s="223"/>
      <c r="QJA4" s="223"/>
      <c r="QJB4" s="223"/>
      <c r="QNY4" s="223"/>
      <c r="QNZ4" s="223"/>
      <c r="QSW4" s="223"/>
      <c r="QSX4" s="223"/>
      <c r="QXU4" s="223"/>
      <c r="QXV4" s="223"/>
      <c r="RCS4" s="223"/>
      <c r="RCT4" s="223"/>
      <c r="RHQ4" s="223"/>
      <c r="RHR4" s="223"/>
      <c r="RMO4" s="223"/>
      <c r="RMP4" s="223"/>
      <c r="RRM4" s="223"/>
      <c r="RRN4" s="223"/>
      <c r="RWK4" s="223"/>
      <c r="RWL4" s="223"/>
      <c r="SBI4" s="223"/>
      <c r="SBJ4" s="223"/>
    </row>
    <row r="5" spans="1:1024 1129:2048 2153:3072 3177:4096 4201:5120 5225:6144 6249:7168 7273:8192 8297:9216 9321:10240 10345:11264 11369:12288 12393:12928" x14ac:dyDescent="0.2">
      <c r="A5" s="221">
        <f>VLOOKUP(B5,CW4:CX8,2,FALSE)</f>
        <v>3</v>
      </c>
      <c r="B5" s="221" t="str">
        <f>'Countries and Timezone'!C8</f>
        <v>Romania</v>
      </c>
      <c r="C5" s="221">
        <f>SUMPRODUCT((CZ3:CZ42=B5)*(DD3:DD42="W"))+SUMPRODUCT((DC3:DC42=B5)*(DE3:DE42="W"))</f>
        <v>0</v>
      </c>
      <c r="D5" s="221">
        <f>SUMPRODUCT((CZ3:CZ42=B5)*(DD3:DD42="D"))+SUMPRODUCT((DC3:DC42=B5)*(DE3:DE42="D"))</f>
        <v>0</v>
      </c>
      <c r="E5" s="221">
        <f>SUMPRODUCT((CZ3:CZ42=B5)*(DD3:DD42="L"))+SUMPRODUCT((DC3:DC42=B5)*(DE3:DE42="L"))</f>
        <v>0</v>
      </c>
      <c r="F5" s="221">
        <f>SUMIF(CZ3:CZ60,B5,DA3:DA60)+SUMIF(DC3:DC60,B5,DB3:DB60)</f>
        <v>0</v>
      </c>
      <c r="G5" s="221">
        <f>SUMIF(DC3:DC60,B5,DA3:DA60)+SUMIF(CZ3:CZ60,B5,DB3:DB60)</f>
        <v>0</v>
      </c>
      <c r="H5" s="221">
        <f t="shared" ref="H5:H7" si="10">F5-G5+1000</f>
        <v>1000</v>
      </c>
      <c r="I5" s="221">
        <f t="shared" ref="I5:I7" si="11">C5*3+D5*1</f>
        <v>0</v>
      </c>
      <c r="J5" s="221">
        <v>9</v>
      </c>
      <c r="K5" s="221">
        <f>IF(COUNTIF(I4:I8,4)&lt;&gt;4,RANK(I5,I4:I8),I45)</f>
        <v>1</v>
      </c>
      <c r="M5" s="221">
        <f>SUMPRODUCT((K4:K7=K5)*(J4:J7&lt;J5))+K5</f>
        <v>2</v>
      </c>
      <c r="N5" s="221" t="str">
        <f>INDEX(B4:B8,MATCH(2,M4:M8,0),0)</f>
        <v>Romania</v>
      </c>
      <c r="O5" s="221">
        <f>INDEX(K4:K8,MATCH(N5,B4:B8,0),0)</f>
        <v>1</v>
      </c>
      <c r="P5" s="221" t="str">
        <f>IF(P4&lt;&gt;"",N5,"")</f>
        <v>Romania</v>
      </c>
      <c r="Q5" s="221" t="str">
        <f>IF(Q4&lt;&gt;"",N6,"")</f>
        <v/>
      </c>
      <c r="R5" s="221" t="str">
        <f>IF(R4&lt;&gt;"",N7,"")</f>
        <v/>
      </c>
      <c r="S5" s="221" t="str">
        <f>IF(S4&lt;&gt;"",N8,"")</f>
        <v/>
      </c>
      <c r="U5" s="221" t="str">
        <f t="shared" ref="U5:U7" si="12">IF(P5&lt;&gt;"",P5,"")</f>
        <v>Romania</v>
      </c>
      <c r="V5" s="221">
        <f>SUMPRODUCT((CZ3:CZ42=U5)*(DC3:DC42=U6)*(DD3:DD42="W"))+SUMPRODUCT((CZ3:CZ42=U5)*(DC3:DC42=U7)*(DD3:DD42="W"))+SUMPRODUCT((CZ3:CZ42=U5)*(DC3:DC42=U8)*(DD3:DD42="W"))+SUMPRODUCT((CZ3:CZ42=U5)*(DC3:DC42=U4)*(DD3:DD42="W"))+SUMPRODUCT((CZ3:CZ42=U6)*(DC3:DC42=U5)*(DE3:DE42="W"))+SUMPRODUCT((CZ3:CZ42=U7)*(DC3:DC42=U5)*(DE3:DE42="W"))+SUMPRODUCT((CZ3:CZ42=U8)*(DC3:DC42=U5)*(DE3:DE42="W"))+SUMPRODUCT((CZ3:CZ42=U4)*(DC3:DC42=U5)*(DE3:DE42="W"))</f>
        <v>0</v>
      </c>
      <c r="W5" s="221">
        <f>SUMPRODUCT((CZ3:CZ42=U5)*(DC3:DC42=U6)*(DD3:DD42="D"))+SUMPRODUCT((CZ3:CZ42=U5)*(DC3:DC42=U7)*(DD3:DD42="D"))+SUMPRODUCT((CZ3:CZ42=U5)*(DC3:DC42=U8)*(DD3:DD42="D"))+SUMPRODUCT((CZ3:CZ42=U5)*(DC3:DC42=U4)*(DD3:DD42="D"))+SUMPRODUCT((CZ3:CZ42=U6)*(DC3:DC42=U5)*(DD3:DD42="D"))+SUMPRODUCT((CZ3:CZ42=U7)*(DC3:DC42=U5)*(DD3:DD42="D"))+SUMPRODUCT((CZ3:CZ42=U8)*(DC3:DC42=U5)*(DD3:DD42="D"))+SUMPRODUCT((CZ3:CZ42=U4)*(DC3:DC42=U5)*(DD3:DD42="D"))</f>
        <v>0</v>
      </c>
      <c r="X5" s="221">
        <f>SUMPRODUCT((CZ3:CZ42=U5)*(DC3:DC42=U6)*(DD3:DD42="L"))+SUMPRODUCT((CZ3:CZ42=U5)*(DC3:DC42=U7)*(DD3:DD42="L"))+SUMPRODUCT((CZ3:CZ42=U5)*(DC3:DC42=U8)*(DD3:DD42="L"))+SUMPRODUCT((CZ3:CZ42=U5)*(DC3:DC42=U4)*(DD3:DD42="L"))+SUMPRODUCT((CZ3:CZ42=U6)*(DC3:DC42=U5)*(DE3:DE42="L"))+SUMPRODUCT((CZ3:CZ42=U7)*(DC3:DC42=U5)*(DE3:DE42="L"))+SUMPRODUCT((CZ3:CZ42=U8)*(DC3:DC42=U5)*(DE3:DE42="L"))+SUMPRODUCT((CZ3:CZ42=U4)*(DC3:DC42=U5)*(DE3:DE42="L"))</f>
        <v>0</v>
      </c>
      <c r="Y5" s="221">
        <f>SUMPRODUCT((CZ3:CZ42=U5)*(DC3:DC42=U6)*DA3:DA42)+SUMPRODUCT((CZ3:CZ42=U5)*(DC3:DC42=U7)*DA3:DA42)+SUMPRODUCT((CZ3:CZ42=U5)*(DC3:DC42=U8)*DA3:DA42)+SUMPRODUCT((CZ3:CZ42=U5)*(DC3:DC42=U4)*DA3:DA42)+SUMPRODUCT((CZ3:CZ42=U6)*(DC3:DC42=U5)*DB3:DB42)+SUMPRODUCT((CZ3:CZ42=U7)*(DC3:DC42=U5)*DB3:DB42)+SUMPRODUCT((CZ3:CZ42=U8)*(DC3:DC42=U5)*DB3:DB42)+SUMPRODUCT((CZ3:CZ42=U4)*(DC3:DC42=U5)*DB3:DB42)</f>
        <v>0</v>
      </c>
      <c r="Z5" s="221">
        <f>SUMPRODUCT((CZ3:CZ42=U5)*(DC3:DC42=U6)*DB3:DB42)+SUMPRODUCT((CZ3:CZ42=U5)*(DC3:DC42=U7)*DB3:DB42)+SUMPRODUCT((CZ3:CZ42=U5)*(DC3:DC42=U8)*DB3:DB42)+SUMPRODUCT((CZ3:CZ42=U5)*(DC3:DC42=U4)*DB3:DB42)+SUMPRODUCT((CZ3:CZ42=U6)*(DC3:DC42=U5)*DA3:DA42)+SUMPRODUCT((CZ3:CZ42=U7)*(DC3:DC42=U5)*DA3:DA42)+SUMPRODUCT((CZ3:CZ42=U8)*(DC3:DC42=U5)*DA3:DA42)+SUMPRODUCT((CZ3:CZ42=U4)*(DC3:DC42=U5)*DA3:DA42)</f>
        <v>0</v>
      </c>
      <c r="AA5" s="221">
        <f>Y5-Z5+1000</f>
        <v>1000</v>
      </c>
      <c r="AB5" s="221">
        <f t="shared" ref="AB5:AB7" si="13">IF(U5&lt;&gt;"",V5*3+W5*1,"")</f>
        <v>0</v>
      </c>
      <c r="AC5" s="221">
        <f>IF(U5&lt;&gt;"",VLOOKUP(U5,B4:H40,7,FALSE),"")</f>
        <v>1000</v>
      </c>
      <c r="AD5" s="221">
        <f>IF(U5&lt;&gt;"",VLOOKUP(U5,B4:H40,5,FALSE),"")</f>
        <v>0</v>
      </c>
      <c r="AE5" s="221">
        <f>IF(U5&lt;&gt;"",VLOOKUP(U5,B4:J40,9,FALSE),"")</f>
        <v>9</v>
      </c>
      <c r="AF5" s="221">
        <f t="shared" ref="AF5:AF7" si="14">AB5</f>
        <v>0</v>
      </c>
      <c r="AG5" s="221">
        <f>IF(U5&lt;&gt;"",RANK(AF5,AF4:AF8),"")</f>
        <v>1</v>
      </c>
      <c r="AH5" s="221">
        <f>IF(U5&lt;&gt;"",SUMPRODUCT((AF4:AF8=AF5)*(AA4:AA8&gt;AA5)),"")</f>
        <v>0</v>
      </c>
      <c r="AI5" s="221">
        <f>IF(U5&lt;&gt;"",SUMPRODUCT((AF4:AF8=AF5)*(AA4:AA8=AA5)*(Y4:Y8&gt;Y5)),"")</f>
        <v>0</v>
      </c>
      <c r="AJ5" s="221">
        <f>IF(U5&lt;&gt;"",SUMPRODUCT((AF4:AF8=AF5)*(AA4:AA8=AA5)*(Y4:Y8=Y5)*(AC4:AC8&gt;AC5)),"")</f>
        <v>0</v>
      </c>
      <c r="AK5" s="221">
        <f>IF(U5&lt;&gt;"",SUMPRODUCT((AF4:AF8=AF5)*(AA4:AA8=AA5)*(Y4:Y8=Y5)*(AC4:AC8=AC5)*(AD4:AD8&gt;AD5)),"")</f>
        <v>0</v>
      </c>
      <c r="AL5" s="221">
        <f>IF(U5&lt;&gt;"",SUMPRODUCT((AF4:AF8=AF5)*(AA4:AA8=AA5)*(Y4:Y8=Y5)*(AC4:AC8=AC5)*(AD4:AD8=AD5)*(AE4:AE8&gt;AE5)),"")</f>
        <v>2</v>
      </c>
      <c r="AM5" s="221">
        <f>IF(U5&lt;&gt;"",IF(AM45&lt;&gt;"",IF(T$43=3,AM45,AM45+T$43),SUM(AG5:AL5)),"")</f>
        <v>3</v>
      </c>
      <c r="AN5" s="221" t="str">
        <f>IF(U5&lt;&gt;"",INDEX(U4:U8,MATCH(2,AM4:AM8,0),0),"")</f>
        <v>Switzerland</v>
      </c>
      <c r="AO5" s="221" t="str">
        <f>IF(Q4&lt;&gt;"",Q4,"")</f>
        <v/>
      </c>
      <c r="AP5" s="221">
        <f>SUMPRODUCT((CZ3:CZ42=AO5)*(DC3:DC42=AO6)*(DD3:DD42="W"))+SUMPRODUCT((CZ3:CZ42=AO5)*(DC3:DC42=AO7)*(DD3:DD42="W"))+SUMPRODUCT((CZ3:CZ42=AO5)*(DC3:DC42=AO8)*(DD3:DD42="W"))+SUMPRODUCT((CZ3:CZ42=AO6)*(DC3:DC42=AO5)*(DE3:DE42="W"))+SUMPRODUCT((CZ3:CZ42=AO7)*(DC3:DC42=AO5)*(DE3:DE42="W"))+SUMPRODUCT((CZ3:CZ42=AO8)*(DC3:DC42=AO5)*(DE3:DE42="W"))</f>
        <v>0</v>
      </c>
      <c r="AQ5" s="221">
        <f>SUMPRODUCT((CZ3:CZ42=AO5)*(DC3:DC42=AO6)*(DD3:DD42="D"))+SUMPRODUCT((CZ3:CZ42=AO5)*(DC3:DC42=AO7)*(DD3:DD42="D"))+SUMPRODUCT((CZ3:CZ42=AO5)*(DC3:DC42=AO8)*(DD3:DD42="D"))+SUMPRODUCT((CZ3:CZ42=AO6)*(DC3:DC42=AO5)*(DD3:DD42="D"))+SUMPRODUCT((CZ3:CZ42=AO7)*(DC3:DC42=AO5)*(DD3:DD42="D"))+SUMPRODUCT((CZ3:CZ42=AO8)*(DC3:DC42=AO5)*(DD3:DD42="D"))</f>
        <v>0</v>
      </c>
      <c r="AR5" s="221">
        <f>SUMPRODUCT((CZ3:CZ42=AO5)*(DC3:DC42=AO6)*(DD3:DD42="L"))+SUMPRODUCT((CZ3:CZ42=AO5)*(DC3:DC42=AO7)*(DD3:DD42="L"))+SUMPRODUCT((CZ3:CZ42=AO5)*(DC3:DC42=AO8)*(DD3:DD42="L"))+SUMPRODUCT((CZ3:CZ42=AO6)*(DC3:DC42=AO5)*(DE3:DE42="L"))+SUMPRODUCT((CZ3:CZ42=AO7)*(DC3:DC42=AO5)*(DE3:DE42="L"))+SUMPRODUCT((CZ3:CZ42=AO8)*(DC3:DC42=AO5)*(DE3:DE42="L"))</f>
        <v>0</v>
      </c>
      <c r="AS5" s="221">
        <f>SUMPRODUCT((CZ3:CZ42=AO5)*(DC3:DC42=AO6)*DA3:DA42)+SUMPRODUCT((CZ3:CZ42=AO5)*(DC3:DC42=AO7)*DA3:DA42)+SUMPRODUCT((CZ3:CZ42=AO5)*(DC3:DC42=AO8)*DA3:DA42)+SUMPRODUCT((CZ3:CZ42=AO5)*(DC3:DC42=AO4)*DA3:DA42)+SUMPRODUCT((CZ3:CZ42=AO6)*(DC3:DC42=AO5)*DB3:DB42)+SUMPRODUCT((CZ3:CZ42=AO7)*(DC3:DC42=AO5)*DB3:DB42)+SUMPRODUCT((CZ3:CZ42=AO8)*(DC3:DC42=AO5)*DB3:DB42)+SUMPRODUCT((CZ3:CZ42=AO4)*(DC3:DC42=AO5)*DB3:DB42)</f>
        <v>0</v>
      </c>
      <c r="AT5" s="221">
        <f>SUMPRODUCT((CZ3:CZ42=AO5)*(DC3:DC42=AO6)*DB3:DB42)+SUMPRODUCT((CZ3:CZ42=AO5)*(DC3:DC42=AO7)*DB3:DB42)+SUMPRODUCT((CZ3:CZ42=AO5)*(DC3:DC42=AO8)*DB3:DB42)+SUMPRODUCT((CZ3:CZ42=AO5)*(DC3:DC42=AO4)*DB3:DB42)+SUMPRODUCT((CZ3:CZ42=AO6)*(DC3:DC42=AO5)*DA3:DA42)+SUMPRODUCT((CZ3:CZ42=AO7)*(DC3:DC42=AO5)*DA3:DA42)+SUMPRODUCT((CZ3:CZ42=AO8)*(DC3:DC42=AO5)*DA3:DA42)+SUMPRODUCT((CZ3:CZ42=AO4)*(DC3:DC42=AO5)*DA3:DA42)</f>
        <v>0</v>
      </c>
      <c r="AU5" s="221">
        <f>AS5-AT5+1000</f>
        <v>1000</v>
      </c>
      <c r="AV5" s="221" t="str">
        <f t="shared" ref="AV5:AV7" si="15">IF(AO5&lt;&gt;"",AP5*3+AQ5*1,"")</f>
        <v/>
      </c>
      <c r="AW5" s="221" t="str">
        <f>IF(AO5&lt;&gt;"",VLOOKUP(AO5,B4:H40,7,FALSE),"")</f>
        <v/>
      </c>
      <c r="AX5" s="221" t="str">
        <f>IF(AO5&lt;&gt;"",VLOOKUP(AO5,B4:H40,5,FALSE),"")</f>
        <v/>
      </c>
      <c r="AY5" s="221" t="str">
        <f>IF(AO5&lt;&gt;"",VLOOKUP(AO5,B4:J40,9,FALSE),"")</f>
        <v/>
      </c>
      <c r="AZ5" s="221" t="str">
        <f t="shared" ref="AZ5:AZ7" si="16">AV5</f>
        <v/>
      </c>
      <c r="BA5" s="221" t="str">
        <f>IF(AO5&lt;&gt;"",RANK(AZ5,AZ4:AZ8),"")</f>
        <v/>
      </c>
      <c r="BB5" s="221" t="str">
        <f>IF(AO5&lt;&gt;"",SUMPRODUCT((AZ4:AZ8=AZ5)*(AU4:AU8&gt;AU5)),"")</f>
        <v/>
      </c>
      <c r="BC5" s="221" t="str">
        <f>IF(AO5&lt;&gt;"",SUMPRODUCT((AZ4:AZ8=AZ5)*(AU4:AU8=AU5)*(AS4:AS8&gt;AS5)),"")</f>
        <v/>
      </c>
      <c r="BD5" s="221" t="str">
        <f>IF(AO5&lt;&gt;"",SUMPRODUCT((AZ4:AZ8=AZ5)*(AU4:AU8=AU5)*(AS4:AS8=AS5)*(AW4:AW8&gt;AW5)),"")</f>
        <v/>
      </c>
      <c r="BE5" s="221" t="str">
        <f>IF(AO5&lt;&gt;"",SUMPRODUCT((AZ4:AZ8=AZ5)*(AU4:AU8=AU5)*(AS4:AS8=AS5)*(AW4:AW8=AW5)*(AX4:AX8&gt;AX5)),"")</f>
        <v/>
      </c>
      <c r="BF5" s="221" t="str">
        <f>IF(AO5&lt;&gt;"",SUMPRODUCT((AZ4:AZ8=AZ5)*(AU4:AU8=AU5)*(AS4:AS8=AS5)*(AW4:AW8=AW5)*(AX4:AX8=AX5)*(AY4:AY8&gt;AY5)),"")</f>
        <v/>
      </c>
      <c r="BG5" s="221" t="str">
        <f>IF(AO5&lt;&gt;"",IF(BG45&lt;&gt;"",IF(AN$43=3,BG45,BG45+AN$43),SUM(BA5:BF5)+1),"")</f>
        <v/>
      </c>
      <c r="BH5" s="221" t="str">
        <f>IF(AO5&lt;&gt;"",INDEX(AO5:AO8,MATCH(2,BG5:BG8,0),0),"")</f>
        <v/>
      </c>
      <c r="CW5" s="221" t="str">
        <f>IF(BH5&lt;&gt;"",BH5,IF(AN5&lt;&gt;"",AN5,N5))</f>
        <v>Switzerland</v>
      </c>
      <c r="CX5" s="221">
        <v>2</v>
      </c>
      <c r="CY5" s="221">
        <v>3</v>
      </c>
      <c r="CZ5" s="221" t="str">
        <f>Tournament!H15</f>
        <v>Wales</v>
      </c>
      <c r="DA5" s="221">
        <f>IF(AND(Tournament!J15&lt;&gt;"",Tournament!L15&lt;&gt;""),Tournament!J15,0)</f>
        <v>0</v>
      </c>
      <c r="DB5" s="221">
        <f>IF(AND(Tournament!L15&lt;&gt;"",Tournament!J15&lt;&gt;""),Tournament!L15,0)</f>
        <v>0</v>
      </c>
      <c r="DC5" s="221" t="str">
        <f>Tournament!N15</f>
        <v>Slovakia</v>
      </c>
      <c r="DD5" s="221" t="str">
        <f>IF(AND(Tournament!J15&lt;&gt;"",Tournament!L15&lt;&gt;""),IF(DA5&gt;DB5,"W",IF(DA5=DB5,"D","L")),"")</f>
        <v/>
      </c>
      <c r="DE5" s="221" t="str">
        <f t="shared" si="0"/>
        <v/>
      </c>
      <c r="DH5" s="221" t="str">
        <f>Tournament!AD24</f>
        <v>Poland</v>
      </c>
      <c r="DI5" s="222">
        <f>Tournament!AI24</f>
        <v>0</v>
      </c>
      <c r="DJ5" s="222">
        <f>Tournament!AJ24</f>
        <v>0</v>
      </c>
      <c r="DK5" s="222">
        <f>Tournament!AK24</f>
        <v>0</v>
      </c>
      <c r="DL5" s="222">
        <f>Tournament!AL24</f>
        <v>0</v>
      </c>
      <c r="DM5" s="222">
        <f>Tournament!AN24</f>
        <v>0</v>
      </c>
      <c r="DN5" s="222">
        <f>Tournament!AO24</f>
        <v>0</v>
      </c>
      <c r="DO5" s="222">
        <f>Tournament!AP24</f>
        <v>0</v>
      </c>
      <c r="DP5" s="221">
        <f t="shared" si="1"/>
        <v>10</v>
      </c>
      <c r="DQ5" s="221">
        <f>RANK(DO5,DO3:DO8)</f>
        <v>1</v>
      </c>
      <c r="DR5" s="221">
        <f>SUMPRODUCT((DQ3:DQ8=DQ5)*(DN3:DN8&gt;DN5))</f>
        <v>0</v>
      </c>
      <c r="DS5" s="221">
        <f>SUMPRODUCT((DQ3:DQ8=DQ5)*(DN3:DN8=DN5)*(DL3:DL8&gt;DL5))</f>
        <v>0</v>
      </c>
      <c r="DT5" s="221">
        <f>SUMPRODUCT((DQ3:DQ8=DQ5)*(DN3:DN8=DN5)*(DL3:DL8=DL5)*(DP3:DP8&gt;DP5))</f>
        <v>2</v>
      </c>
      <c r="DU5" s="221">
        <f t="shared" si="2"/>
        <v>3</v>
      </c>
      <c r="DV5" s="221" t="s">
        <v>5</v>
      </c>
      <c r="DW5" s="221">
        <v>3</v>
      </c>
      <c r="DY5" s="221">
        <f ca="1">VLOOKUP(DZ5,HU4:HV8,2,FALSE)</f>
        <v>3</v>
      </c>
      <c r="DZ5" s="221" t="str">
        <f t="shared" ref="DZ5:DZ7" si="17">B5</f>
        <v>Romania</v>
      </c>
      <c r="EA5" s="221">
        <f ca="1">SUMPRODUCT((HX3:HX42=DZ5)*(IB3:IB42="W"))+SUMPRODUCT((IA3:IA42=DZ5)*(IC3:IC42="W"))</f>
        <v>0</v>
      </c>
      <c r="EB5" s="221">
        <f ca="1">SUMPRODUCT((HX3:HX42=DZ5)*(IB3:IB42="D"))+SUMPRODUCT((IA3:IA42=DZ5)*(IC3:IC42="D"))</f>
        <v>0</v>
      </c>
      <c r="EC5" s="221">
        <f ca="1">SUMPRODUCT((HX3:HX42=DZ5)*(IB3:IB42="L"))+SUMPRODUCT((IA3:IA42=DZ5)*(IC3:IC42="L"))</f>
        <v>0</v>
      </c>
      <c r="ED5" s="221">
        <f ca="1">SUMIF(HX3:HX60,DZ5,HY3:HY60)+SUMIF(IA3:IA60,DZ5,HZ3:HZ60)</f>
        <v>0</v>
      </c>
      <c r="EE5" s="221">
        <f ca="1">SUMIF(IA3:IA60,DZ5,HY3:HY60)+SUMIF(HX3:HX60,DZ5,HZ3:HZ60)</f>
        <v>0</v>
      </c>
      <c r="EF5" s="221">
        <f t="shared" ref="EF5:EF7" ca="1" si="18">ED5-EE5+1000</f>
        <v>1000</v>
      </c>
      <c r="EG5" s="221">
        <f t="shared" ref="EG5:EG7" ca="1" si="19">EA5*3+EB5*1</f>
        <v>0</v>
      </c>
      <c r="EH5" s="221">
        <v>9</v>
      </c>
      <c r="EI5" s="221">
        <f ca="1">IF(COUNTIF(EG4:EG8,4)&lt;&gt;4,RANK(EG5,EG4:EG8),EG45)</f>
        <v>1</v>
      </c>
      <c r="EK5" s="221">
        <f ca="1">SUMPRODUCT((EI4:EI7=EI5)*(EH4:EH7&lt;EH5))+EI5</f>
        <v>2</v>
      </c>
      <c r="EL5" s="221" t="str">
        <f ca="1">INDEX(DZ4:DZ8,MATCH(2,EK4:EK8,0),0)</f>
        <v>Romania</v>
      </c>
      <c r="EM5" s="221">
        <f ca="1">INDEX(EI4:EI8,MATCH(EL5,DZ4:DZ8,0),0)</f>
        <v>1</v>
      </c>
      <c r="EN5" s="221" t="str">
        <f ca="1">IF(EN4&lt;&gt;"",EL5,"")</f>
        <v>Romania</v>
      </c>
      <c r="EO5" s="221" t="str">
        <f ca="1">IF(EO4&lt;&gt;"",EL6,"")</f>
        <v/>
      </c>
      <c r="EP5" s="221" t="str">
        <f ca="1">IF(EP4&lt;&gt;"",EL7,"")</f>
        <v/>
      </c>
      <c r="EQ5" s="221" t="str">
        <f>IF(EQ4&lt;&gt;"",EL8,"")</f>
        <v/>
      </c>
      <c r="ES5" s="221" t="str">
        <f t="shared" ref="ES5:ES7" ca="1" si="20">IF(EN5&lt;&gt;"",EN5,"")</f>
        <v>Romania</v>
      </c>
      <c r="ET5" s="221">
        <f ca="1">SUMPRODUCT((HX3:HX42=ES5)*(IA3:IA42=ES6)*(IB3:IB42="W"))+SUMPRODUCT((HX3:HX42=ES5)*(IA3:IA42=ES7)*(IB3:IB42="W"))+SUMPRODUCT((HX3:HX42=ES5)*(IA3:IA42=ES8)*(IB3:IB42="W"))+SUMPRODUCT((HX3:HX42=ES5)*(IA3:IA42=ES4)*(IB3:IB42="W"))+SUMPRODUCT((HX3:HX42=ES6)*(IA3:IA42=ES5)*(IC3:IC42="W"))+SUMPRODUCT((HX3:HX42=ES7)*(IA3:IA42=ES5)*(IC3:IC42="W"))+SUMPRODUCT((HX3:HX42=ES8)*(IA3:IA42=ES5)*(IC3:IC42="W"))+SUMPRODUCT((HX3:HX42=ES4)*(IA3:IA42=ES5)*(IC3:IC42="W"))</f>
        <v>0</v>
      </c>
      <c r="EU5" s="221">
        <f ca="1">SUMPRODUCT((HX3:HX42=ES5)*(IA3:IA42=ES6)*(IB3:IB42="D"))+SUMPRODUCT((HX3:HX42=ES5)*(IA3:IA42=ES7)*(IB3:IB42="D"))+SUMPRODUCT((HX3:HX42=ES5)*(IA3:IA42=ES8)*(IB3:IB42="D"))+SUMPRODUCT((HX3:HX42=ES5)*(IA3:IA42=ES4)*(IB3:IB42="D"))+SUMPRODUCT((HX3:HX42=ES6)*(IA3:IA42=ES5)*(IB3:IB42="D"))+SUMPRODUCT((HX3:HX42=ES7)*(IA3:IA42=ES5)*(IB3:IB42="D"))+SUMPRODUCT((HX3:HX42=ES8)*(IA3:IA42=ES5)*(IB3:IB42="D"))+SUMPRODUCT((HX3:HX42=ES4)*(IA3:IA42=ES5)*(IB3:IB42="D"))</f>
        <v>0</v>
      </c>
      <c r="EV5" s="221">
        <f ca="1">SUMPRODUCT((HX3:HX42=ES5)*(IA3:IA42=ES6)*(IB3:IB42="L"))+SUMPRODUCT((HX3:HX42=ES5)*(IA3:IA42=ES7)*(IB3:IB42="L"))+SUMPRODUCT((HX3:HX42=ES5)*(IA3:IA42=ES8)*(IB3:IB42="L"))+SUMPRODUCT((HX3:HX42=ES5)*(IA3:IA42=ES4)*(IB3:IB42="L"))+SUMPRODUCT((HX3:HX42=ES6)*(IA3:IA42=ES5)*(IC3:IC42="L"))+SUMPRODUCT((HX3:HX42=ES7)*(IA3:IA42=ES5)*(IC3:IC42="L"))+SUMPRODUCT((HX3:HX42=ES8)*(IA3:IA42=ES5)*(IC3:IC42="L"))+SUMPRODUCT((HX3:HX42=ES4)*(IA3:IA42=ES5)*(IC3:IC42="L"))</f>
        <v>0</v>
      </c>
      <c r="EW5" s="221">
        <f ca="1">SUMPRODUCT((HX3:HX42=ES5)*(IA3:IA42=ES6)*HY3:HY42)+SUMPRODUCT((HX3:HX42=ES5)*(IA3:IA42=ES7)*HY3:HY42)+SUMPRODUCT((HX3:HX42=ES5)*(IA3:IA42=ES8)*HY3:HY42)+SUMPRODUCT((HX3:HX42=ES5)*(IA3:IA42=ES4)*HY3:HY42)+SUMPRODUCT((HX3:HX42=ES6)*(IA3:IA42=ES5)*HZ3:HZ42)+SUMPRODUCT((HX3:HX42=ES7)*(IA3:IA42=ES5)*HZ3:HZ42)+SUMPRODUCT((HX3:HX42=ES8)*(IA3:IA42=ES5)*HZ3:HZ42)+SUMPRODUCT((HX3:HX42=ES4)*(IA3:IA42=ES5)*HZ3:HZ42)</f>
        <v>0</v>
      </c>
      <c r="EX5" s="221">
        <f ca="1">SUMPRODUCT((HX3:HX42=ES5)*(IA3:IA42=ES6)*HZ3:HZ42)+SUMPRODUCT((HX3:HX42=ES5)*(IA3:IA42=ES7)*HZ3:HZ42)+SUMPRODUCT((HX3:HX42=ES5)*(IA3:IA42=ES8)*HZ3:HZ42)+SUMPRODUCT((HX3:HX42=ES5)*(IA3:IA42=ES4)*HZ3:HZ42)+SUMPRODUCT((HX3:HX42=ES6)*(IA3:IA42=ES5)*HY3:HY42)+SUMPRODUCT((HX3:HX42=ES7)*(IA3:IA42=ES5)*HY3:HY42)+SUMPRODUCT((HX3:HX42=ES8)*(IA3:IA42=ES5)*HY3:HY42)+SUMPRODUCT((HX3:HX42=ES4)*(IA3:IA42=ES5)*HY3:HY42)</f>
        <v>0</v>
      </c>
      <c r="EY5" s="221">
        <f ca="1">EW5-EX5+1000</f>
        <v>1000</v>
      </c>
      <c r="EZ5" s="221">
        <f t="shared" ref="EZ5:EZ7" ca="1" si="21">IF(ES5&lt;&gt;"",ET5*3+EU5*1,"")</f>
        <v>0</v>
      </c>
      <c r="FA5" s="221">
        <f ca="1">IF(ES5&lt;&gt;"",VLOOKUP(ES5,DZ4:EF40,7,FALSE),"")</f>
        <v>1000</v>
      </c>
      <c r="FB5" s="221">
        <f ca="1">IF(ES5&lt;&gt;"",VLOOKUP(ES5,DZ4:EF40,5,FALSE),"")</f>
        <v>0</v>
      </c>
      <c r="FC5" s="221">
        <f ca="1">IF(ES5&lt;&gt;"",VLOOKUP(ES5,DZ4:EH40,9,FALSE),"")</f>
        <v>9</v>
      </c>
      <c r="FD5" s="221">
        <f t="shared" ref="FD5:FD7" ca="1" si="22">EZ5</f>
        <v>0</v>
      </c>
      <c r="FE5" s="221">
        <f ca="1">IF(ES5&lt;&gt;"",RANK(FD5,FD4:FD8),"")</f>
        <v>1</v>
      </c>
      <c r="FF5" s="221">
        <f ca="1">IF(ES5&lt;&gt;"",SUMPRODUCT((FD4:FD8=FD5)*(EY4:EY8&gt;EY5)),"")</f>
        <v>0</v>
      </c>
      <c r="FG5" s="221">
        <f ca="1">IF(ES5&lt;&gt;"",SUMPRODUCT((FD4:FD8=FD5)*(EY4:EY8=EY5)*(EW4:EW8&gt;EW5)),"")</f>
        <v>0</v>
      </c>
      <c r="FH5" s="221">
        <f ca="1">IF(ES5&lt;&gt;"",SUMPRODUCT((FD4:FD8=FD5)*(EY4:EY8=EY5)*(EW4:EW8=EW5)*(FA4:FA8&gt;FA5)),"")</f>
        <v>0</v>
      </c>
      <c r="FI5" s="221">
        <f ca="1">IF(ES5&lt;&gt;"",SUMPRODUCT((FD4:FD8=FD5)*(EY4:EY8=EY5)*(EW4:EW8=EW5)*(FA4:FA8=FA5)*(FB4:FB8&gt;FB5)),"")</f>
        <v>0</v>
      </c>
      <c r="FJ5" s="221">
        <f ca="1">IF(ES5&lt;&gt;"",SUMPRODUCT((FD4:FD8=FD5)*(EY4:EY8=EY5)*(EW4:EW8=EW5)*(FA4:FA8=FA5)*(FB4:FB8=FB5)*(FC4:FC8&gt;FC5)),"")</f>
        <v>2</v>
      </c>
      <c r="FK5" s="221">
        <f ca="1">IF(ES5&lt;&gt;"",IF(FK45&lt;&gt;"",IF(ER$43=3,FK45,FK45+ER$43),SUM(FE5:FJ5)),"")</f>
        <v>3</v>
      </c>
      <c r="FL5" s="221" t="str">
        <f ca="1">IF(ES5&lt;&gt;"",INDEX(ES4:ES8,MATCH(2,FK4:FK8,0),0),"")</f>
        <v>Switzerland</v>
      </c>
      <c r="FM5" s="221" t="str">
        <f ca="1">IF(EO4&lt;&gt;"",EO4,"")</f>
        <v/>
      </c>
      <c r="FN5" s="221">
        <f ca="1">SUMPRODUCT((HX3:HX42=FM5)*(IA3:IA42=FM6)*(IB3:IB42="W"))+SUMPRODUCT((HX3:HX42=FM5)*(IA3:IA42=FM7)*(IB3:IB42="W"))+SUMPRODUCT((HX3:HX42=FM5)*(IA3:IA42=FM8)*(IB3:IB42="W"))+SUMPRODUCT((HX3:HX42=FM6)*(IA3:IA42=FM5)*(IC3:IC42="W"))+SUMPRODUCT((HX3:HX42=FM7)*(IA3:IA42=FM5)*(IC3:IC42="W"))+SUMPRODUCT((HX3:HX42=FM8)*(IA3:IA42=FM5)*(IC3:IC42="W"))</f>
        <v>0</v>
      </c>
      <c r="FO5" s="221">
        <f ca="1">SUMPRODUCT((HX3:HX42=FM5)*(IA3:IA42=FM6)*(IB3:IB42="D"))+SUMPRODUCT((HX3:HX42=FM5)*(IA3:IA42=FM7)*(IB3:IB42="D"))+SUMPRODUCT((HX3:HX42=FM5)*(IA3:IA42=FM8)*(IB3:IB42="D"))+SUMPRODUCT((HX3:HX42=FM6)*(IA3:IA42=FM5)*(IB3:IB42="D"))+SUMPRODUCT((HX3:HX42=FM7)*(IA3:IA42=FM5)*(IB3:IB42="D"))+SUMPRODUCT((HX3:HX42=FM8)*(IA3:IA42=FM5)*(IB3:IB42="D"))</f>
        <v>0</v>
      </c>
      <c r="FP5" s="221">
        <f ca="1">SUMPRODUCT((HX3:HX42=FM5)*(IA3:IA42=FM6)*(IB3:IB42="L"))+SUMPRODUCT((HX3:HX42=FM5)*(IA3:IA42=FM7)*(IB3:IB42="L"))+SUMPRODUCT((HX3:HX42=FM5)*(IA3:IA42=FM8)*(IB3:IB42="L"))+SUMPRODUCT((HX3:HX42=FM6)*(IA3:IA42=FM5)*(IC3:IC42="L"))+SUMPRODUCT((HX3:HX42=FM7)*(IA3:IA42=FM5)*(IC3:IC42="L"))+SUMPRODUCT((HX3:HX42=FM8)*(IA3:IA42=FM5)*(IC3:IC42="L"))</f>
        <v>0</v>
      </c>
      <c r="FQ5" s="221">
        <f ca="1">SUMPRODUCT((HX3:HX42=FM5)*(IA3:IA42=FM6)*HY3:HY42)+SUMPRODUCT((HX3:HX42=FM5)*(IA3:IA42=FM7)*HY3:HY42)+SUMPRODUCT((HX3:HX42=FM5)*(IA3:IA42=FM8)*HY3:HY42)+SUMPRODUCT((HX3:HX42=FM5)*(IA3:IA42=FM4)*HY3:HY42)+SUMPRODUCT((HX3:HX42=FM6)*(IA3:IA42=FM5)*HZ3:HZ42)+SUMPRODUCT((HX3:HX42=FM7)*(IA3:IA42=FM5)*HZ3:HZ42)+SUMPRODUCT((HX3:HX42=FM8)*(IA3:IA42=FM5)*HZ3:HZ42)+SUMPRODUCT((HX3:HX42=FM4)*(IA3:IA42=FM5)*HZ3:HZ42)</f>
        <v>0</v>
      </c>
      <c r="FR5" s="221">
        <f ca="1">SUMPRODUCT((HX3:HX42=FM5)*(IA3:IA42=FM6)*HZ3:HZ42)+SUMPRODUCT((HX3:HX42=FM5)*(IA3:IA42=FM7)*HZ3:HZ42)+SUMPRODUCT((HX3:HX42=FM5)*(IA3:IA42=FM8)*HZ3:HZ42)+SUMPRODUCT((HX3:HX42=FM5)*(IA3:IA42=FM4)*HZ3:HZ42)+SUMPRODUCT((HX3:HX42=FM6)*(IA3:IA42=FM5)*HY3:HY42)+SUMPRODUCT((HX3:HX42=FM7)*(IA3:IA42=FM5)*HY3:HY42)+SUMPRODUCT((HX3:HX42=FM8)*(IA3:IA42=FM5)*HY3:HY42)+SUMPRODUCT((HX3:HX42=FM4)*(IA3:IA42=FM5)*HY3:HY42)</f>
        <v>0</v>
      </c>
      <c r="FS5" s="221">
        <f ca="1">FQ5-FR5+1000</f>
        <v>1000</v>
      </c>
      <c r="FT5" s="221" t="str">
        <f t="shared" ref="FT5:FT7" ca="1" si="23">IF(FM5&lt;&gt;"",FN5*3+FO5*1,"")</f>
        <v/>
      </c>
      <c r="FU5" s="221" t="str">
        <f ca="1">IF(FM5&lt;&gt;"",VLOOKUP(FM5,DZ4:EF40,7,FALSE),"")</f>
        <v/>
      </c>
      <c r="FV5" s="221" t="str">
        <f ca="1">IF(FM5&lt;&gt;"",VLOOKUP(FM5,DZ4:EF40,5,FALSE),"")</f>
        <v/>
      </c>
      <c r="FW5" s="221" t="str">
        <f ca="1">IF(FM5&lt;&gt;"",VLOOKUP(FM5,DZ4:EH40,9,FALSE),"")</f>
        <v/>
      </c>
      <c r="FX5" s="221" t="str">
        <f t="shared" ref="FX5:FX7" ca="1" si="24">FT5</f>
        <v/>
      </c>
      <c r="FY5" s="221" t="str">
        <f ca="1">IF(FM5&lt;&gt;"",RANK(FX5,FX4:FX8),"")</f>
        <v/>
      </c>
      <c r="FZ5" s="221" t="str">
        <f ca="1">IF(FM5&lt;&gt;"",SUMPRODUCT((FX4:FX8=FX5)*(FS4:FS8&gt;FS5)),"")</f>
        <v/>
      </c>
      <c r="GA5" s="221" t="str">
        <f ca="1">IF(FM5&lt;&gt;"",SUMPRODUCT((FX4:FX8=FX5)*(FS4:FS8=FS5)*(FQ4:FQ8&gt;FQ5)),"")</f>
        <v/>
      </c>
      <c r="GB5" s="221" t="str">
        <f ca="1">IF(FM5&lt;&gt;"",SUMPRODUCT((FX4:FX8=FX5)*(FS4:FS8=FS5)*(FQ4:FQ8=FQ5)*(FU4:FU8&gt;FU5)),"")</f>
        <v/>
      </c>
      <c r="GC5" s="221" t="str">
        <f ca="1">IF(FM5&lt;&gt;"",SUMPRODUCT((FX4:FX8=FX5)*(FS4:FS8=FS5)*(FQ4:FQ8=FQ5)*(FU4:FU8=FU5)*(FV4:FV8&gt;FV5)),"")</f>
        <v/>
      </c>
      <c r="GD5" s="221" t="str">
        <f ca="1">IF(FM5&lt;&gt;"",SUMPRODUCT((FX4:FX8=FX5)*(FS4:FS8=FS5)*(FQ4:FQ8=FQ5)*(FU4:FU8=FU5)*(FV4:FV8=FV5)*(FW4:FW8&gt;FW5)),"")</f>
        <v/>
      </c>
      <c r="GE5" s="221" t="str">
        <f ca="1">IF(FM5&lt;&gt;"",IF(GE45&lt;&gt;"",IF(FL$43=3,GE45,GE45+FL$43),SUM(FY5:GD5)+1),"")</f>
        <v/>
      </c>
      <c r="GF5" s="221" t="str">
        <f ca="1">IF(FM5&lt;&gt;"",INDEX(FM5:FM8,MATCH(2,GE5:GE8,0),0),"")</f>
        <v/>
      </c>
      <c r="HU5" s="221" t="str">
        <f ca="1">IF(GF5&lt;&gt;"",GF5,IF(FL5&lt;&gt;"",FL5,EL5))</f>
        <v>Switzerland</v>
      </c>
      <c r="HV5" s="221">
        <v>2</v>
      </c>
      <c r="HW5" s="221">
        <v>3</v>
      </c>
      <c r="HX5" s="221" t="str">
        <f t="shared" si="3"/>
        <v>Wales</v>
      </c>
      <c r="HY5" s="223">
        <f ca="1">IF(OFFSET('Prediction Sheet'!$W12,0,HY$1)&lt;&gt;"",OFFSET('Prediction Sheet'!$W12,0,HY$1),0)</f>
        <v>0</v>
      </c>
      <c r="HZ5" s="223">
        <f ca="1">IF(OFFSET('Prediction Sheet'!$Y12,0,HY$1)&lt;&gt;"",OFFSET('Prediction Sheet'!$Y12,0,HY$1),0)</f>
        <v>0</v>
      </c>
      <c r="IA5" s="221" t="str">
        <f t="shared" si="4"/>
        <v>Slovakia</v>
      </c>
      <c r="IB5" s="221" t="str">
        <f ca="1">IF(AND(OFFSET('Prediction Sheet'!$W12,0,HY$1)&lt;&gt;"",OFFSET('Prediction Sheet'!$Y12,0,HY$1)&lt;&gt;""),IF(HY5&gt;HZ5,"W",IF(HY5=HZ5,"D","L")),"")</f>
        <v/>
      </c>
      <c r="IC5" s="221" t="str">
        <f t="shared" ca="1" si="5"/>
        <v/>
      </c>
      <c r="IF5" s="221" t="str">
        <f ca="1">VLOOKUP(3,DY18:DZ21,2,FALSE)</f>
        <v>Poland</v>
      </c>
      <c r="IG5" s="222">
        <f ca="1">VLOOKUP(IF5,DZ4:EE40,2,FALSE)</f>
        <v>0</v>
      </c>
      <c r="IH5" s="222">
        <f ca="1">VLOOKUP(IF5,DZ4:EE40,3,FALSE)</f>
        <v>0</v>
      </c>
      <c r="II5" s="222">
        <f ca="1">VLOOKUP(IF5,DZ4:EE40,4,FALSE)</f>
        <v>0</v>
      </c>
      <c r="IJ5" s="222">
        <f ca="1">VLOOKUP(IF5,DZ4:EE40,5,FALSE)</f>
        <v>0</v>
      </c>
      <c r="IK5" s="222">
        <f ca="1">VLOOKUP(IF5,DZ4:EE40,6,FALSE)</f>
        <v>0</v>
      </c>
      <c r="IL5" s="222">
        <f t="shared" ca="1" si="6"/>
        <v>1000</v>
      </c>
      <c r="IM5" s="222">
        <f t="shared" ca="1" si="7"/>
        <v>0</v>
      </c>
      <c r="IN5" s="221">
        <f t="shared" ca="1" si="8"/>
        <v>10</v>
      </c>
      <c r="IO5" s="221">
        <f ca="1">RANK(IM5,IM3:IM8)</f>
        <v>1</v>
      </c>
      <c r="IP5" s="221">
        <f ca="1">SUMPRODUCT((IO3:IO8=IO5)*(IL3:IL8&gt;IL5))</f>
        <v>0</v>
      </c>
      <c r="IQ5" s="221">
        <f ca="1">SUMPRODUCT((IO3:IO8=IO5)*(IL3:IL8=IL5)*(IJ3:IJ8&gt;IJ5))</f>
        <v>0</v>
      </c>
      <c r="IR5" s="221">
        <f ca="1">SUMPRODUCT((IO3:IO8=IO5)*(IL3:IL8=IL5)*(IJ3:IJ8=IJ5)*(IN3:IN8&gt;IN5))</f>
        <v>2</v>
      </c>
      <c r="IS5" s="221">
        <f t="shared" ca="1" si="9"/>
        <v>3</v>
      </c>
      <c r="IT5" s="221" t="s">
        <v>5</v>
      </c>
      <c r="IU5" s="221">
        <v>3</v>
      </c>
      <c r="MW5" s="223"/>
      <c r="MX5" s="223"/>
      <c r="RU5" s="223"/>
      <c r="RV5" s="223"/>
      <c r="WS5" s="223"/>
      <c r="WT5" s="223"/>
      <c r="ABQ5" s="223"/>
      <c r="ABR5" s="223"/>
      <c r="AGO5" s="223"/>
      <c r="AGP5" s="223"/>
      <c r="ALM5" s="223"/>
      <c r="ALN5" s="223"/>
      <c r="AQK5" s="223"/>
      <c r="AQL5" s="223"/>
      <c r="AVI5" s="223"/>
      <c r="AVJ5" s="223"/>
      <c r="BAG5" s="223"/>
      <c r="BAH5" s="223"/>
      <c r="BFE5" s="223"/>
      <c r="BFF5" s="223"/>
      <c r="BKC5" s="223"/>
      <c r="BKD5" s="223"/>
      <c r="BPA5" s="223"/>
      <c r="BPB5" s="223"/>
      <c r="BTY5" s="223"/>
      <c r="BTZ5" s="223"/>
      <c r="BYW5" s="223"/>
      <c r="BYX5" s="223"/>
      <c r="CDU5" s="223"/>
      <c r="CDV5" s="223"/>
      <c r="CIS5" s="223"/>
      <c r="CIT5" s="223"/>
      <c r="CNQ5" s="223"/>
      <c r="CNR5" s="223"/>
      <c r="CSO5" s="223"/>
      <c r="CSP5" s="223"/>
      <c r="CXM5" s="223"/>
      <c r="CXN5" s="223"/>
      <c r="DCK5" s="223"/>
      <c r="DCL5" s="223"/>
      <c r="DHI5" s="223"/>
      <c r="DHJ5" s="223"/>
      <c r="DMG5" s="223"/>
      <c r="DMH5" s="223"/>
      <c r="DRE5" s="223"/>
      <c r="DRF5" s="223"/>
      <c r="DWC5" s="223"/>
      <c r="DWD5" s="223"/>
      <c r="EBA5" s="223"/>
      <c r="EBB5" s="223"/>
      <c r="EFY5" s="223"/>
      <c r="EFZ5" s="223"/>
      <c r="EKW5" s="223"/>
      <c r="EKX5" s="223"/>
      <c r="EPU5" s="223"/>
      <c r="EPV5" s="223"/>
      <c r="EUS5" s="223"/>
      <c r="EUT5" s="223"/>
      <c r="EZQ5" s="223"/>
      <c r="EZR5" s="223"/>
      <c r="FEO5" s="223"/>
      <c r="FEP5" s="223"/>
      <c r="FJM5" s="223"/>
      <c r="FJN5" s="223"/>
      <c r="FOK5" s="223"/>
      <c r="FOL5" s="223"/>
      <c r="FTI5" s="223"/>
      <c r="FTJ5" s="223"/>
      <c r="FYG5" s="223"/>
      <c r="FYH5" s="223"/>
      <c r="GDE5" s="223"/>
      <c r="GDF5" s="223"/>
      <c r="GIC5" s="223"/>
      <c r="GID5" s="223"/>
      <c r="GNA5" s="223"/>
      <c r="GNB5" s="223"/>
      <c r="GRY5" s="223"/>
      <c r="GRZ5" s="223"/>
      <c r="GWW5" s="223"/>
      <c r="GWX5" s="223"/>
      <c r="HBU5" s="223"/>
      <c r="HBV5" s="223"/>
      <c r="HGS5" s="223"/>
      <c r="HGT5" s="223"/>
      <c r="HLQ5" s="223"/>
      <c r="HLR5" s="223"/>
      <c r="HQO5" s="223"/>
      <c r="HQP5" s="223"/>
      <c r="HVM5" s="223"/>
      <c r="HVN5" s="223"/>
      <c r="IAK5" s="223"/>
      <c r="IAL5" s="223"/>
      <c r="IFI5" s="223"/>
      <c r="IFJ5" s="223"/>
      <c r="IKG5" s="223"/>
      <c r="IKH5" s="223"/>
      <c r="IPE5" s="223"/>
      <c r="IPF5" s="223"/>
      <c r="IUC5" s="223"/>
      <c r="IUD5" s="223"/>
      <c r="IZA5" s="223"/>
      <c r="IZB5" s="223"/>
      <c r="JDY5" s="223"/>
      <c r="JDZ5" s="223"/>
      <c r="JIW5" s="223"/>
      <c r="JIX5" s="223"/>
      <c r="JNU5" s="223"/>
      <c r="JNV5" s="223"/>
      <c r="JSS5" s="223"/>
      <c r="JST5" s="223"/>
      <c r="JXQ5" s="223"/>
      <c r="JXR5" s="223"/>
      <c r="KCO5" s="223"/>
      <c r="KCP5" s="223"/>
      <c r="KHM5" s="223"/>
      <c r="KHN5" s="223"/>
      <c r="KMK5" s="223"/>
      <c r="KML5" s="223"/>
      <c r="KRI5" s="223"/>
      <c r="KRJ5" s="223"/>
      <c r="KWG5" s="223"/>
      <c r="KWH5" s="223"/>
      <c r="LBE5" s="223"/>
      <c r="LBF5" s="223"/>
      <c r="LGC5" s="223"/>
      <c r="LGD5" s="223"/>
      <c r="LLA5" s="223"/>
      <c r="LLB5" s="223"/>
      <c r="LPY5" s="223"/>
      <c r="LPZ5" s="223"/>
      <c r="LUW5" s="223"/>
      <c r="LUX5" s="223"/>
      <c r="LZU5" s="223"/>
      <c r="LZV5" s="223"/>
      <c r="MES5" s="223"/>
      <c r="MET5" s="223"/>
      <c r="MJQ5" s="223"/>
      <c r="MJR5" s="223"/>
      <c r="MOO5" s="223"/>
      <c r="MOP5" s="223"/>
      <c r="MTM5" s="223"/>
      <c r="MTN5" s="223"/>
      <c r="MYK5" s="223"/>
      <c r="MYL5" s="223"/>
      <c r="NDI5" s="223"/>
      <c r="NDJ5" s="223"/>
      <c r="NIG5" s="223"/>
      <c r="NIH5" s="223"/>
      <c r="NNE5" s="223"/>
      <c r="NNF5" s="223"/>
      <c r="NSC5" s="223"/>
      <c r="NSD5" s="223"/>
      <c r="NXA5" s="223"/>
      <c r="NXB5" s="223"/>
      <c r="OBY5" s="223"/>
      <c r="OBZ5" s="223"/>
      <c r="OGW5" s="223"/>
      <c r="OGX5" s="223"/>
      <c r="OLU5" s="223"/>
      <c r="OLV5" s="223"/>
      <c r="OQS5" s="223"/>
      <c r="OQT5" s="223"/>
      <c r="OVQ5" s="223"/>
      <c r="OVR5" s="223"/>
      <c r="PAO5" s="223"/>
      <c r="PAP5" s="223"/>
      <c r="PFM5" s="223"/>
      <c r="PFN5" s="223"/>
      <c r="PKK5" s="223"/>
      <c r="PKL5" s="223"/>
      <c r="PPI5" s="223"/>
      <c r="PPJ5" s="223"/>
      <c r="PUG5" s="223"/>
      <c r="PUH5" s="223"/>
      <c r="PZE5" s="223"/>
      <c r="PZF5" s="223"/>
      <c r="QEC5" s="223"/>
      <c r="QED5" s="223"/>
      <c r="QJA5" s="223"/>
      <c r="QJB5" s="223"/>
      <c r="QNY5" s="223"/>
      <c r="QNZ5" s="223"/>
      <c r="QSW5" s="223"/>
      <c r="QSX5" s="223"/>
      <c r="QXU5" s="223"/>
      <c r="QXV5" s="223"/>
      <c r="RCS5" s="223"/>
      <c r="RCT5" s="223"/>
      <c r="RHQ5" s="223"/>
      <c r="RHR5" s="223"/>
      <c r="RMO5" s="223"/>
      <c r="RMP5" s="223"/>
      <c r="RRM5" s="223"/>
      <c r="RRN5" s="223"/>
      <c r="RWK5" s="223"/>
      <c r="RWL5" s="223"/>
      <c r="SBI5" s="223"/>
      <c r="SBJ5" s="223"/>
    </row>
    <row r="6" spans="1:1024 1129:2048 2153:3072 3177:4096 4201:5120 5225:6144 6249:7168 7273:8192 8297:9216 9321:10240 10345:11264 11369:12288 12393:12928" x14ac:dyDescent="0.2">
      <c r="A6" s="221">
        <f>IF(F16="M",VLOOKUP(B6,CW4:CX8,2,FALSE),1)</f>
        <v>4</v>
      </c>
      <c r="B6" s="221" t="str">
        <f>'Countries and Timezone'!C9</f>
        <v>Albania</v>
      </c>
      <c r="C6" s="221">
        <f>SUMPRODUCT((CZ3:CZ42=B6)*(DD3:DD42="W"))+SUMPRODUCT((DC3:DC42=B6)*(DE3:DE42="W"))</f>
        <v>0</v>
      </c>
      <c r="D6" s="221">
        <f>SUMPRODUCT((CZ3:CZ42=B6)*(DD3:DD42="D"))+SUMPRODUCT((DC3:DC42=B6)*(DE3:DE42="D"))</f>
        <v>0</v>
      </c>
      <c r="E6" s="221">
        <f>SUMPRODUCT((CZ3:CZ42=B6)*(DD3:DD42="L"))+SUMPRODUCT((DC3:DC42=B6)*(DE3:DE42="L"))</f>
        <v>0</v>
      </c>
      <c r="F6" s="221">
        <f>SUMIF(CZ3:CZ60,B6,DA3:DA60)+SUMIF(DC3:DC60,B6,DB3:DB60)</f>
        <v>0</v>
      </c>
      <c r="G6" s="221">
        <f>SUMIF(DC3:DC60,B6,DA3:DA60)+SUMIF(CZ3:CZ60,B6,DB3:DB60)</f>
        <v>0</v>
      </c>
      <c r="H6" s="221">
        <f t="shared" si="10"/>
        <v>1000</v>
      </c>
      <c r="I6" s="221">
        <f t="shared" si="11"/>
        <v>0</v>
      </c>
      <c r="J6" s="221">
        <v>2</v>
      </c>
      <c r="K6" s="221">
        <f>IF(COUNTIF(I4:I8,4)&lt;&gt;4,RANK(I6,I4:I8),I46)</f>
        <v>1</v>
      </c>
      <c r="M6" s="221">
        <f>SUMPRODUCT((K4:K7=K6)*(J4:J7&lt;J6))+K6</f>
        <v>1</v>
      </c>
      <c r="N6" s="221" t="str">
        <f>INDEX(B4:B8,MATCH(3,M4:M8,0),0)</f>
        <v>Switzerland</v>
      </c>
      <c r="O6" s="221">
        <f>INDEX(K4:K8,MATCH(N6,B4:B8,0),0)</f>
        <v>1</v>
      </c>
      <c r="P6" s="221" t="str">
        <f>IF(AND(P5&lt;&gt;"",O6=1),N6,"")</f>
        <v>Switzerland</v>
      </c>
      <c r="Q6" s="221" t="str">
        <f>IF(AND(Q5&lt;&gt;"",O7=2),N7,"")</f>
        <v/>
      </c>
      <c r="R6" s="221" t="str">
        <f>IF(AND(R5&lt;&gt;"",O8=3),N8,"")</f>
        <v/>
      </c>
      <c r="U6" s="221" t="str">
        <f t="shared" si="12"/>
        <v>Switzerland</v>
      </c>
      <c r="V6" s="221">
        <f>SUMPRODUCT((CZ3:CZ42=U6)*(DC3:DC42=U7)*(DD3:DD42="W"))+SUMPRODUCT((CZ3:CZ42=U6)*(DC3:DC42=U8)*(DD3:DD42="W"))+SUMPRODUCT((CZ3:CZ42=U6)*(DC3:DC42=U4)*(DD3:DD42="W"))+SUMPRODUCT((CZ3:CZ42=U6)*(DC3:DC42=U5)*(DD3:DD42="W"))+SUMPRODUCT((CZ3:CZ42=U7)*(DC3:DC42=U6)*(DE3:DE42="W"))+SUMPRODUCT((CZ3:CZ42=U8)*(DC3:DC42=U6)*(DE3:DE42="W"))+SUMPRODUCT((CZ3:CZ42=U4)*(DC3:DC42=U6)*(DE3:DE42="W"))+SUMPRODUCT((CZ3:CZ42=U5)*(DC3:DC42=U6)*(DE3:DE42="W"))</f>
        <v>0</v>
      </c>
      <c r="W6" s="221">
        <f>SUMPRODUCT((CZ3:CZ42=U6)*(DC3:DC42=U7)*(DD3:DD42="D"))+SUMPRODUCT((CZ3:CZ42=U6)*(DC3:DC42=U8)*(DD3:DD42="D"))+SUMPRODUCT((CZ3:CZ42=U6)*(DC3:DC42=U4)*(DD3:DD42="D"))+SUMPRODUCT((CZ3:CZ42=U6)*(DC3:DC42=U5)*(DD3:DD42="D"))+SUMPRODUCT((CZ3:CZ42=U7)*(DC3:DC42=U6)*(DD3:DD42="D"))+SUMPRODUCT((CZ3:CZ42=U8)*(DC3:DC42=U6)*(DD3:DD42="D"))+SUMPRODUCT((CZ3:CZ42=U4)*(DC3:DC42=U6)*(DD3:DD42="D"))+SUMPRODUCT((CZ3:CZ42=U5)*(DC3:DC42=U6)*(DD3:DD42="D"))</f>
        <v>0</v>
      </c>
      <c r="X6" s="221">
        <f>SUMPRODUCT((CZ3:CZ42=U6)*(DC3:DC42=U7)*(DD3:DD42="L"))+SUMPRODUCT((CZ3:CZ42=U6)*(DC3:DC42=U8)*(DD3:DD42="L"))+SUMPRODUCT((CZ3:CZ42=U6)*(DC3:DC42=U4)*(DD3:DD42="L"))+SUMPRODUCT((CZ3:CZ42=U6)*(DC3:DC42=U5)*(DD3:DD42="L"))+SUMPRODUCT((CZ3:CZ42=U7)*(DC3:DC42=U6)*(DE3:DE42="L"))+SUMPRODUCT((CZ3:CZ42=U8)*(DC3:DC42=U6)*(DE3:DE42="L"))+SUMPRODUCT((CZ3:CZ42=U4)*(DC3:DC42=U6)*(DE3:DE42="L"))+SUMPRODUCT((CZ3:CZ42=U5)*(DC3:DC42=U6)*(DE3:DE42="L"))</f>
        <v>0</v>
      </c>
      <c r="Y6" s="221">
        <f>SUMPRODUCT((CZ3:CZ42=U6)*(DC3:DC42=U7)*DA3:DA42)+SUMPRODUCT((CZ3:CZ42=U6)*(DC3:DC42=U8)*DA3:DA42)+SUMPRODUCT((CZ3:CZ42=U6)*(DC3:DC42=U4)*DA3:DA42)+SUMPRODUCT((CZ3:CZ42=U6)*(DC3:DC42=U5)*DA3:DA42)+SUMPRODUCT((CZ3:CZ42=U7)*(DC3:DC42=U6)*DB3:DB42)+SUMPRODUCT((CZ3:CZ42=U8)*(DC3:DC42=U6)*DB3:DB42)+SUMPRODUCT((CZ3:CZ42=U4)*(DC3:DC42=U6)*DB3:DB42)+SUMPRODUCT((CZ3:CZ42=U5)*(DC3:DC42=U6)*DB3:DB42)</f>
        <v>0</v>
      </c>
      <c r="Z6" s="221">
        <f>SUMPRODUCT((CZ3:CZ42=U6)*(DC3:DC42=U7)*DB3:DB42)+SUMPRODUCT((CZ3:CZ42=U6)*(DC3:DC42=U8)*DB3:DB42)+SUMPRODUCT((CZ3:CZ42=U6)*(DC3:DC42=U4)*DB3:DB42)+SUMPRODUCT((CZ3:CZ42=U6)*(DC3:DC42=U5)*DB3:DB42)+SUMPRODUCT((CZ3:CZ42=U7)*(DC3:DC42=U6)*DA3:DA42)+SUMPRODUCT((CZ3:CZ42=U8)*(DC3:DC42=U6)*DA3:DA42)+SUMPRODUCT((CZ3:CZ42=U4)*(DC3:DC42=U6)*DA3:DA42)+SUMPRODUCT((CZ3:CZ42=U5)*(DC3:DC42=U6)*DA3:DA42)</f>
        <v>0</v>
      </c>
      <c r="AA6" s="221">
        <f>Y6-Z6+1000</f>
        <v>1000</v>
      </c>
      <c r="AB6" s="221">
        <f t="shared" si="13"/>
        <v>0</v>
      </c>
      <c r="AC6" s="221">
        <f>IF(U6&lt;&gt;"",VLOOKUP(U6,B4:H40,7,FALSE),"")</f>
        <v>1000</v>
      </c>
      <c r="AD6" s="221">
        <f>IF(U6&lt;&gt;"",VLOOKUP(U6,B4:H40,5,FALSE),"")</f>
        <v>0</v>
      </c>
      <c r="AE6" s="221">
        <f>IF(U6&lt;&gt;"",VLOOKUP(U6,B4:J40,9,FALSE),"")</f>
        <v>16</v>
      </c>
      <c r="AF6" s="221">
        <f t="shared" si="14"/>
        <v>0</v>
      </c>
      <c r="AG6" s="221">
        <f>IF(U6&lt;&gt;"",RANK(AF6,AF4:AF8),"")</f>
        <v>1</v>
      </c>
      <c r="AH6" s="221">
        <f>IF(U6&lt;&gt;"",SUMPRODUCT((AF4:AF8=AF6)*(AA4:AA8&gt;AA6)),"")</f>
        <v>0</v>
      </c>
      <c r="AI6" s="221">
        <f>IF(U6&lt;&gt;"",SUMPRODUCT((AF4:AF8=AF6)*(AA4:AA8=AA6)*(Y4:Y8&gt;Y6)),"")</f>
        <v>0</v>
      </c>
      <c r="AJ6" s="221">
        <f>IF(U6&lt;&gt;"",SUMPRODUCT((AF4:AF8=AF6)*(AA4:AA8=AA6)*(Y4:Y8=Y6)*(AC4:AC8&gt;AC6)),"")</f>
        <v>0</v>
      </c>
      <c r="AK6" s="221">
        <f>IF(U6&lt;&gt;"",SUMPRODUCT((AF4:AF8=AF6)*(AA4:AA8=AA6)*(Y4:Y8=Y6)*(AC4:AC8=AC6)*(AD4:AD8&gt;AD6)),"")</f>
        <v>0</v>
      </c>
      <c r="AL6" s="221">
        <f>IF(U6&lt;&gt;"",SUMPRODUCT((AF4:AF8=AF6)*(AA4:AA8=AA6)*(Y4:Y8=Y6)*(AC4:AC8=AC6)*(AD4:AD8=AD6)*(AE4:AE8&gt;AE6)),"")</f>
        <v>1</v>
      </c>
      <c r="AM6" s="221">
        <f t="shared" ref="AM6:AM7" si="25">IF(U6&lt;&gt;"",IF(AM46&lt;&gt;"",IF(T$43=3,AM46,AM46+T$43),SUM(AG6:AL6)),"")</f>
        <v>2</v>
      </c>
      <c r="AN6" s="221" t="str">
        <f>IF(U6&lt;&gt;"",INDEX(U4:U8,MATCH(3,AM4:AM8,0),0),"")</f>
        <v>Romania</v>
      </c>
      <c r="AO6" s="221" t="str">
        <f>IF(Q5&lt;&gt;"",Q5,"")</f>
        <v/>
      </c>
      <c r="AP6" s="221">
        <f>SUMPRODUCT((CZ3:CZ42=AO6)*(DC3:DC42=AO7)*(DD3:DD42="W"))+SUMPRODUCT((CZ3:CZ42=AO6)*(DC3:DC42=AO8)*(DD3:DD42="W"))+SUMPRODUCT((CZ3:CZ42=AO6)*(DC3:DC42=AO5)*(DD3:DD42="W"))+SUMPRODUCT((CZ3:CZ42=AO7)*(DC3:DC42=AO6)*(DE3:DE42="W"))+SUMPRODUCT((CZ3:CZ42=AO8)*(DC3:DC42=AO6)*(DE3:DE42="W"))+SUMPRODUCT((CZ3:CZ42=AO5)*(DC3:DC42=AO6)*(DE3:DE42="W"))</f>
        <v>0</v>
      </c>
      <c r="AQ6" s="221">
        <f>SUMPRODUCT((CZ3:CZ42=AO6)*(DC3:DC42=AO7)*(DD3:DD42="D"))+SUMPRODUCT((CZ3:CZ42=AO6)*(DC3:DC42=AO8)*(DD3:DD42="D"))+SUMPRODUCT((CZ3:CZ42=AO6)*(DC3:DC42=AO5)*(DD3:DD42="D"))+SUMPRODUCT((CZ3:CZ42=AO7)*(DC3:DC42=AO6)*(DD3:DD42="D"))+SUMPRODUCT((CZ3:CZ42=AO8)*(DC3:DC42=AO6)*(DD3:DD42="D"))+SUMPRODUCT((CZ3:CZ42=AO5)*(DC3:DC42=AO6)*(DD3:DD42="D"))</f>
        <v>0</v>
      </c>
      <c r="AR6" s="221">
        <f>SUMPRODUCT((CZ3:CZ42=AO6)*(DC3:DC42=AO7)*(DD3:DD42="L"))+SUMPRODUCT((CZ3:CZ42=AO6)*(DC3:DC42=AO8)*(DD3:DD42="L"))+SUMPRODUCT((CZ3:CZ42=AO6)*(DC3:DC42=AO5)*(DD3:DD42="L"))+SUMPRODUCT((CZ3:CZ42=AO7)*(DC3:DC42=AO6)*(DE3:DE42="L"))+SUMPRODUCT((CZ3:CZ42=AO8)*(DC3:DC42=AO6)*(DE3:DE42="L"))+SUMPRODUCT((CZ3:CZ42=AO5)*(DC3:DC42=AO6)*(DE3:DE42="L"))</f>
        <v>0</v>
      </c>
      <c r="AS6" s="221">
        <f>SUMPRODUCT((CZ3:CZ42=AO6)*(DC3:DC42=AO7)*DA3:DA42)+SUMPRODUCT((CZ3:CZ42=AO6)*(DC3:DC42=AO8)*DA3:DA42)+SUMPRODUCT((CZ3:CZ42=AO6)*(DC3:DC42=AO4)*DA3:DA42)+SUMPRODUCT((CZ3:CZ42=AO6)*(DC3:DC42=AO5)*DA3:DA42)+SUMPRODUCT((CZ3:CZ42=AO7)*(DC3:DC42=AO6)*DB3:DB42)+SUMPRODUCT((CZ3:CZ42=AO8)*(DC3:DC42=AO6)*DB3:DB42)+SUMPRODUCT((CZ3:CZ42=AO4)*(DC3:DC42=AO6)*DB3:DB42)+SUMPRODUCT((CZ3:CZ42=AO5)*(DC3:DC42=AO6)*DB3:DB42)</f>
        <v>0</v>
      </c>
      <c r="AT6" s="221">
        <f>SUMPRODUCT((CZ3:CZ42=AO6)*(DC3:DC42=AO7)*DB3:DB42)+SUMPRODUCT((CZ3:CZ42=AO6)*(DC3:DC42=AO8)*DB3:DB42)+SUMPRODUCT((CZ3:CZ42=AO6)*(DC3:DC42=AO4)*DB3:DB42)+SUMPRODUCT((CZ3:CZ42=AO6)*(DC3:DC42=AO5)*DB3:DB42)+SUMPRODUCT((CZ3:CZ42=AO7)*(DC3:DC42=AO6)*DA3:DA42)+SUMPRODUCT((CZ3:CZ42=AO8)*(DC3:DC42=AO6)*DA3:DA42)+SUMPRODUCT((CZ3:CZ42=AO4)*(DC3:DC42=AO6)*DA3:DA42)+SUMPRODUCT((CZ3:CZ42=AO5)*(DC3:DC42=AO6)*DA3:DA42)</f>
        <v>0</v>
      </c>
      <c r="AU6" s="221">
        <f>AS6-AT6+1000</f>
        <v>1000</v>
      </c>
      <c r="AV6" s="221" t="str">
        <f t="shared" si="15"/>
        <v/>
      </c>
      <c r="AW6" s="221" t="str">
        <f>IF(AO6&lt;&gt;"",VLOOKUP(AO6,B4:H40,7,FALSE),"")</f>
        <v/>
      </c>
      <c r="AX6" s="221" t="str">
        <f>IF(AO6&lt;&gt;"",VLOOKUP(AO6,B4:H40,5,FALSE),"")</f>
        <v/>
      </c>
      <c r="AY6" s="221" t="str">
        <f>IF(AO6&lt;&gt;"",VLOOKUP(AO6,B4:J40,9,FALSE),"")</f>
        <v/>
      </c>
      <c r="AZ6" s="221" t="str">
        <f t="shared" si="16"/>
        <v/>
      </c>
      <c r="BA6" s="221" t="str">
        <f>IF(AO6&lt;&gt;"",RANK(AZ6,AZ4:AZ8),"")</f>
        <v/>
      </c>
      <c r="BB6" s="221" t="str">
        <f>IF(AO6&lt;&gt;"",SUMPRODUCT((AZ4:AZ8=AZ6)*(AU4:AU8&gt;AU6)),"")</f>
        <v/>
      </c>
      <c r="BC6" s="221" t="str">
        <f>IF(AO6&lt;&gt;"",SUMPRODUCT((AZ4:AZ8=AZ6)*(AU4:AU8=AU6)*(AS4:AS8&gt;AS6)),"")</f>
        <v/>
      </c>
      <c r="BD6" s="221" t="str">
        <f>IF(AO6&lt;&gt;"",SUMPRODUCT((AZ4:AZ8=AZ6)*(AU4:AU8=AU6)*(AS4:AS8=AS6)*(AW4:AW8&gt;AW6)),"")</f>
        <v/>
      </c>
      <c r="BE6" s="221" t="str">
        <f>IF(AO6&lt;&gt;"",SUMPRODUCT((AZ4:AZ8=AZ6)*(AU4:AU8=AU6)*(AS4:AS8=AS6)*(AW4:AW8=AW6)*(AX4:AX8&gt;AX6)),"")</f>
        <v/>
      </c>
      <c r="BF6" s="221" t="str">
        <f>IF(AO6&lt;&gt;"",SUMPRODUCT((AZ4:AZ8=AZ6)*(AU4:AU8=AU6)*(AS4:AS8=AS6)*(AW4:AW8=AW6)*(AX4:AX8=AX6)*(AY4:AY8&gt;AY6)),"")</f>
        <v/>
      </c>
      <c r="BG6" s="221" t="str">
        <f t="shared" ref="BG6:BG7" si="26">IF(AO6&lt;&gt;"",IF(BG46&lt;&gt;"",IF(AN$43=3,BG46,BG46+AN$43),SUM(BA6:BF6)+1),"")</f>
        <v/>
      </c>
      <c r="BH6" s="221" t="str">
        <f>IF(AO6&lt;&gt;"",INDEX(AO5:AO8,MATCH(3,BG5:BG8,0),0),"")</f>
        <v/>
      </c>
      <c r="BI6" s="221" t="str">
        <f>IF(R4&lt;&gt;"",R4,"")</f>
        <v/>
      </c>
      <c r="BJ6" s="221">
        <f>SUMPRODUCT((CZ3:CZ42=BI6)*(DC3:DC42=BI7)*(DD3:DD42="W"))+SUMPRODUCT((CZ3:CZ42=BI6)*(DC3:DC42=BI8)*(DD3:DD42="W"))+SUMPRODUCT((CZ3:CZ42=BI6)*(DC3:DC42=BI9)*(DD3:DD42="W"))+SUMPRODUCT((CZ3:CZ42=BI7)*(DC3:DC42=BI6)*(DE3:DE42="W"))+SUMPRODUCT((CZ3:CZ42=BI8)*(DC3:DC42=BI6)*(DE3:DE42="W"))+SUMPRODUCT((CZ3:CZ42=BI9)*(DC3:DC42=BI6)*(DE3:DE42="W"))</f>
        <v>0</v>
      </c>
      <c r="BK6" s="221">
        <f>SUMPRODUCT((CZ3:CZ42=BI6)*(DC3:DC42=BI7)*(DD3:DD42="D"))+SUMPRODUCT((CZ3:CZ42=BI6)*(DC3:DC42=BI8)*(DD3:DD42="D"))+SUMPRODUCT((CZ3:CZ42=BI6)*(DC3:DC42=BI9)*(DD3:DD42="D"))+SUMPRODUCT((CZ3:CZ42=BI7)*(DC3:DC42=BI6)*(DD3:DD42="D"))+SUMPRODUCT((CZ3:CZ42=BI8)*(DC3:DC42=BI6)*(DD3:DD42="D"))+SUMPRODUCT((CZ3:CZ42=BI9)*(DC3:DC42=BI6)*(DD3:DD42="D"))</f>
        <v>0</v>
      </c>
      <c r="BL6" s="221">
        <f>SUMPRODUCT((CZ3:CZ42=BI6)*(DC3:DC42=BI7)*(DD3:DD42="L"))+SUMPRODUCT((CZ3:CZ42=BI6)*(DC3:DC42=BI8)*(DD3:DD42="L"))+SUMPRODUCT((CZ3:CZ42=BI6)*(DC3:DC42=BI9)*(DD3:DD42="L"))+SUMPRODUCT((CZ3:CZ42=BI7)*(DC3:DC42=BI6)*(DE3:DE42="L"))+SUMPRODUCT((CZ3:CZ42=BI8)*(DC3:DC42=BI6)*(DE3:DE42="L"))+SUMPRODUCT((CZ3:CZ42=BI9)*(DC3:DC42=BI6)*(DE3:DE42="L"))</f>
        <v>0</v>
      </c>
      <c r="BM6" s="221">
        <f>SUMPRODUCT((CZ3:CZ42=BI6)*(DC3:DC42=BI7)*DA3:DA42)+SUMPRODUCT((CZ3:CZ42=BI6)*(DC3:DC42=BI8)*DA3:DA42)+SUMPRODUCT((CZ3:CZ42=BI6)*(DC3:DC42=BI4)*DA3:DA42)+SUMPRODUCT((CZ3:CZ42=BI6)*(DC3:DC42=BI5)*DA3:DA42)+SUMPRODUCT((CZ3:CZ42=BI7)*(DC3:DC42=BI6)*DB3:DB42)+SUMPRODUCT((CZ3:CZ42=BI8)*(DC3:DC42=BI6)*DB3:DB42)+SUMPRODUCT((CZ3:CZ42=BI4)*(DC3:DC42=BI6)*DB3:DB42)+SUMPRODUCT((CZ3:CZ42=BI5)*(DC3:DC42=BI6)*DB3:DB42)</f>
        <v>0</v>
      </c>
      <c r="BN6" s="221">
        <f>SUMPRODUCT((CZ3:CZ42=BI6)*(DC3:DC42=BI7)*DB3:DB42)+SUMPRODUCT((CZ3:CZ42=BI6)*(DC3:DC42=BI8)*DB3:DB42)+SUMPRODUCT((CZ3:CZ42=BI6)*(DC3:DC42=BI4)*DB3:DB42)+SUMPRODUCT((CZ3:CZ42=BI6)*(DC3:DC42=BI5)*DB3:DB42)+SUMPRODUCT((CZ3:CZ42=BI7)*(DC3:DC42=BI6)*DA3:DA42)+SUMPRODUCT((CZ3:CZ42=BI8)*(DC3:DC42=BI6)*DA3:DA42)+SUMPRODUCT((CZ3:CZ42=BI4)*(DC3:DC42=BI6)*DA3:DA42)+SUMPRODUCT((CZ3:CZ42=BI5)*(DC3:DC42=BI6)*DA3:DA42)</f>
        <v>0</v>
      </c>
      <c r="BO6" s="221">
        <f>BM6-BN6+1000</f>
        <v>1000</v>
      </c>
      <c r="BP6" s="221" t="str">
        <f t="shared" ref="BP6:BP7" si="27">IF(BI6&lt;&gt;"",BJ6*3+BK6*1,"")</f>
        <v/>
      </c>
      <c r="BQ6" s="221" t="str">
        <f>IF(BI6&lt;&gt;"",VLOOKUP(BI6,B4:H40,7,FALSE),"")</f>
        <v/>
      </c>
      <c r="BR6" s="221" t="str">
        <f>IF(BI6&lt;&gt;"",VLOOKUP(BI6,B4:H40,5,FALSE),"")</f>
        <v/>
      </c>
      <c r="BS6" s="221" t="str">
        <f>IF(BI6&lt;&gt;"",VLOOKUP(BI6,B4:J40,9,FALSE),"")</f>
        <v/>
      </c>
      <c r="BT6" s="221" t="str">
        <f t="shared" ref="BT6:BT7" si="28">BP6</f>
        <v/>
      </c>
      <c r="BU6" s="221" t="str">
        <f>IF(BI6&lt;&gt;"",RANK(BT6,BT4:BT8),"")</f>
        <v/>
      </c>
      <c r="BV6" s="221" t="str">
        <f>IF(BI6&lt;&gt;"",SUMPRODUCT((BT4:BT8=BT6)*(BO4:BO8&gt;BO6)),"")</f>
        <v/>
      </c>
      <c r="BW6" s="221" t="str">
        <f>IF(BI6&lt;&gt;"",SUMPRODUCT((BT4:BT8=BT6)*(BO4:BO8=BO6)*(BM4:BM8&gt;BM6)),"")</f>
        <v/>
      </c>
      <c r="BX6" s="221" t="str">
        <f>IF(BI6&lt;&gt;"",SUMPRODUCT((BT4:BT8=BT6)*(BO4:BO8=BO6)*(BM4:BM8=BM6)*(BQ4:BQ8&gt;BQ6)),"")</f>
        <v/>
      </c>
      <c r="BY6" s="221" t="str">
        <f>IF(BI6&lt;&gt;"",SUMPRODUCT((BT4:BT8=BT6)*(BO4:BO8=BO6)*(BM4:BM8=BM6)*(BQ4:BQ8=BQ6)*(BR4:BR8&gt;BR6)),"")</f>
        <v/>
      </c>
      <c r="BZ6" s="221" t="str">
        <f>IF(BI6&lt;&gt;"",SUMPRODUCT((BT4:BT8=BT6)*(BO4:BO8=BO6)*(BM4:BM8=BM6)*(BQ4:BQ8=BQ6)*(BR4:BR8=BR6)*(BS4:BS8&gt;BS6)),"")</f>
        <v/>
      </c>
      <c r="CA6" s="221" t="str">
        <f>IF(BI6&lt;&gt;"",SUM(BU6:BZ6)+2,"")</f>
        <v/>
      </c>
      <c r="CB6" s="221" t="str">
        <f>IF(BI6&lt;&gt;"",INDEX(BI6:BI8,MATCH(3,CA6:CA8,0),0),"")</f>
        <v/>
      </c>
      <c r="CW6" s="221" t="str">
        <f>IF(CB6&lt;&gt;"",CB6,IF(BH6&lt;&gt;"",BH6,IF(AN6&lt;&gt;"",AN6,N6)))</f>
        <v>Romania</v>
      </c>
      <c r="CX6" s="221">
        <v>3</v>
      </c>
      <c r="CY6" s="221">
        <v>4</v>
      </c>
      <c r="CZ6" s="221" t="str">
        <f>Tournament!H16</f>
        <v>England</v>
      </c>
      <c r="DA6" s="221">
        <f>IF(AND(Tournament!J16&lt;&gt;"",Tournament!L16&lt;&gt;""),Tournament!J16,0)</f>
        <v>0</v>
      </c>
      <c r="DB6" s="221">
        <f>IF(AND(Tournament!L16&lt;&gt;"",Tournament!J16&lt;&gt;""),Tournament!L16,0)</f>
        <v>0</v>
      </c>
      <c r="DC6" s="221" t="str">
        <f>Tournament!N16</f>
        <v>Russia</v>
      </c>
      <c r="DD6" s="221" t="str">
        <f>IF(AND(Tournament!J16&lt;&gt;"",Tournament!L16&lt;&gt;""),IF(DA6&gt;DB6,"W",IF(DA6=DB6,"D","L")),"")</f>
        <v/>
      </c>
      <c r="DE6" s="221" t="str">
        <f t="shared" si="0"/>
        <v/>
      </c>
      <c r="DH6" s="221" t="str">
        <f>Tournament!AD29</f>
        <v>Czech Republic</v>
      </c>
      <c r="DI6" s="222">
        <f>Tournament!AI29</f>
        <v>0</v>
      </c>
      <c r="DJ6" s="222">
        <f>Tournament!AJ29</f>
        <v>0</v>
      </c>
      <c r="DK6" s="222">
        <f>Tournament!AK29</f>
        <v>0</v>
      </c>
      <c r="DL6" s="222">
        <f>Tournament!AL29</f>
        <v>0</v>
      </c>
      <c r="DM6" s="222">
        <f>Tournament!AN29</f>
        <v>0</v>
      </c>
      <c r="DN6" s="222">
        <f>Tournament!AO29</f>
        <v>0</v>
      </c>
      <c r="DO6" s="222">
        <f>Tournament!AP29</f>
        <v>0</v>
      </c>
      <c r="DP6" s="221">
        <f t="shared" si="1"/>
        <v>12</v>
      </c>
      <c r="DQ6" s="221">
        <f>RANK(DO6,DO3:DO8)</f>
        <v>1</v>
      </c>
      <c r="DR6" s="221">
        <f>SUMPRODUCT((DQ3:DQ8=DQ6)*(DN3:DN8&gt;DN6))</f>
        <v>0</v>
      </c>
      <c r="DS6" s="221">
        <f>SUMPRODUCT((DQ3:DQ8=DQ6)*(DN3:DN8=DN6)*(DL3:DL8&gt;DL6))</f>
        <v>0</v>
      </c>
      <c r="DT6" s="221">
        <f>SUMPRODUCT((DQ3:DQ8=DQ6)*(DN3:DN8=DN6)*(DL3:DL8=DL6)*(DP3:DP8&gt;DP6))</f>
        <v>0</v>
      </c>
      <c r="DU6" s="221">
        <f t="shared" si="2"/>
        <v>1</v>
      </c>
      <c r="DV6" s="221" t="s">
        <v>15</v>
      </c>
      <c r="DW6" s="221">
        <v>4</v>
      </c>
      <c r="DY6" s="221">
        <f ca="1">VLOOKUP(DZ6,HU4:HV8,2,FALSE)</f>
        <v>4</v>
      </c>
      <c r="DZ6" s="221" t="str">
        <f t="shared" si="17"/>
        <v>Albania</v>
      </c>
      <c r="EA6" s="221">
        <f ca="1">SUMPRODUCT((HX3:HX42=DZ6)*(IB3:IB42="W"))+SUMPRODUCT((IA3:IA42=DZ6)*(IC3:IC42="W"))</f>
        <v>0</v>
      </c>
      <c r="EB6" s="221">
        <f ca="1">SUMPRODUCT((HX3:HX42=DZ6)*(IB3:IB42="D"))+SUMPRODUCT((IA3:IA42=DZ6)*(IC3:IC42="D"))</f>
        <v>0</v>
      </c>
      <c r="EC6" s="221">
        <f ca="1">SUMPRODUCT((HX3:HX42=DZ6)*(IB3:IB42="L"))+SUMPRODUCT((IA3:IA42=DZ6)*(IC3:IC42="L"))</f>
        <v>0</v>
      </c>
      <c r="ED6" s="221">
        <f ca="1">SUMIF(HX3:HX60,DZ6,HY3:HY60)+SUMIF(IA3:IA60,DZ6,HZ3:HZ60)</f>
        <v>0</v>
      </c>
      <c r="EE6" s="221">
        <f ca="1">SUMIF(IA3:IA60,DZ6,HY3:HY60)+SUMIF(HX3:HX60,DZ6,HZ3:HZ60)</f>
        <v>0</v>
      </c>
      <c r="EF6" s="221">
        <f t="shared" ca="1" si="18"/>
        <v>1000</v>
      </c>
      <c r="EG6" s="221">
        <f t="shared" ca="1" si="19"/>
        <v>0</v>
      </c>
      <c r="EH6" s="221">
        <v>2</v>
      </c>
      <c r="EI6" s="221">
        <f ca="1">IF(COUNTIF(EG4:EG8,4)&lt;&gt;4,RANK(EG6,EG4:EG8),EG46)</f>
        <v>1</v>
      </c>
      <c r="EK6" s="221">
        <f ca="1">SUMPRODUCT((EI4:EI7=EI6)*(EH4:EH7&lt;EH6))+EI6</f>
        <v>1</v>
      </c>
      <c r="EL6" s="221" t="str">
        <f ca="1">INDEX(DZ4:DZ8,MATCH(3,EK4:EK8,0),0)</f>
        <v>Switzerland</v>
      </c>
      <c r="EM6" s="221">
        <f ca="1">INDEX(EI4:EI8,MATCH(EL6,DZ4:DZ8,0),0)</f>
        <v>1</v>
      </c>
      <c r="EN6" s="221" t="str">
        <f ca="1">IF(AND(EN5&lt;&gt;"",EM6=1),EL6,"")</f>
        <v>Switzerland</v>
      </c>
      <c r="EO6" s="221" t="str">
        <f ca="1">IF(AND(EO5&lt;&gt;"",EM7=2),EL7,"")</f>
        <v/>
      </c>
      <c r="EP6" s="221" t="str">
        <f ca="1">IF(AND(EP5&lt;&gt;"",EM8=3),EL8,"")</f>
        <v/>
      </c>
      <c r="ES6" s="221" t="str">
        <f t="shared" ca="1" si="20"/>
        <v>Switzerland</v>
      </c>
      <c r="ET6" s="221">
        <f ca="1">SUMPRODUCT((HX3:HX42=ES6)*(IA3:IA42=ES7)*(IB3:IB42="W"))+SUMPRODUCT((HX3:HX42=ES6)*(IA3:IA42=ES8)*(IB3:IB42="W"))+SUMPRODUCT((HX3:HX42=ES6)*(IA3:IA42=ES4)*(IB3:IB42="W"))+SUMPRODUCT((HX3:HX42=ES6)*(IA3:IA42=ES5)*(IB3:IB42="W"))+SUMPRODUCT((HX3:HX42=ES7)*(IA3:IA42=ES6)*(IC3:IC42="W"))+SUMPRODUCT((HX3:HX42=ES8)*(IA3:IA42=ES6)*(IC3:IC42="W"))+SUMPRODUCT((HX3:HX42=ES4)*(IA3:IA42=ES6)*(IC3:IC42="W"))+SUMPRODUCT((HX3:HX42=ES5)*(IA3:IA42=ES6)*(IC3:IC42="W"))</f>
        <v>0</v>
      </c>
      <c r="EU6" s="221">
        <f ca="1">SUMPRODUCT((HX3:HX42=ES6)*(IA3:IA42=ES7)*(IB3:IB42="D"))+SUMPRODUCT((HX3:HX42=ES6)*(IA3:IA42=ES8)*(IB3:IB42="D"))+SUMPRODUCT((HX3:HX42=ES6)*(IA3:IA42=ES4)*(IB3:IB42="D"))+SUMPRODUCT((HX3:HX42=ES6)*(IA3:IA42=ES5)*(IB3:IB42="D"))+SUMPRODUCT((HX3:HX42=ES7)*(IA3:IA42=ES6)*(IB3:IB42="D"))+SUMPRODUCT((HX3:HX42=ES8)*(IA3:IA42=ES6)*(IB3:IB42="D"))+SUMPRODUCT((HX3:HX42=ES4)*(IA3:IA42=ES6)*(IB3:IB42="D"))+SUMPRODUCT((HX3:HX42=ES5)*(IA3:IA42=ES6)*(IB3:IB42="D"))</f>
        <v>0</v>
      </c>
      <c r="EV6" s="221">
        <f ca="1">SUMPRODUCT((HX3:HX42=ES6)*(IA3:IA42=ES7)*(IB3:IB42="L"))+SUMPRODUCT((HX3:HX42=ES6)*(IA3:IA42=ES8)*(IB3:IB42="L"))+SUMPRODUCT((HX3:HX42=ES6)*(IA3:IA42=ES4)*(IB3:IB42="L"))+SUMPRODUCT((HX3:HX42=ES6)*(IA3:IA42=ES5)*(IB3:IB42="L"))+SUMPRODUCT((HX3:HX42=ES7)*(IA3:IA42=ES6)*(IC3:IC42="L"))+SUMPRODUCT((HX3:HX42=ES8)*(IA3:IA42=ES6)*(IC3:IC42="L"))+SUMPRODUCT((HX3:HX42=ES4)*(IA3:IA42=ES6)*(IC3:IC42="L"))+SUMPRODUCT((HX3:HX42=ES5)*(IA3:IA42=ES6)*(IC3:IC42="L"))</f>
        <v>0</v>
      </c>
      <c r="EW6" s="221">
        <f ca="1">SUMPRODUCT((HX3:HX42=ES6)*(IA3:IA42=ES7)*HY3:HY42)+SUMPRODUCT((HX3:HX42=ES6)*(IA3:IA42=ES8)*HY3:HY42)+SUMPRODUCT((HX3:HX42=ES6)*(IA3:IA42=ES4)*HY3:HY42)+SUMPRODUCT((HX3:HX42=ES6)*(IA3:IA42=ES5)*HY3:HY42)+SUMPRODUCT((HX3:HX42=ES7)*(IA3:IA42=ES6)*HZ3:HZ42)+SUMPRODUCT((HX3:HX42=ES8)*(IA3:IA42=ES6)*HZ3:HZ42)+SUMPRODUCT((HX3:HX42=ES4)*(IA3:IA42=ES6)*HZ3:HZ42)+SUMPRODUCT((HX3:HX42=ES5)*(IA3:IA42=ES6)*HZ3:HZ42)</f>
        <v>0</v>
      </c>
      <c r="EX6" s="221">
        <f ca="1">SUMPRODUCT((HX3:HX42=ES6)*(IA3:IA42=ES7)*HZ3:HZ42)+SUMPRODUCT((HX3:HX42=ES6)*(IA3:IA42=ES8)*HZ3:HZ42)+SUMPRODUCT((HX3:HX42=ES6)*(IA3:IA42=ES4)*HZ3:HZ42)+SUMPRODUCT((HX3:HX42=ES6)*(IA3:IA42=ES5)*HZ3:HZ42)+SUMPRODUCT((HX3:HX42=ES7)*(IA3:IA42=ES6)*HY3:HY42)+SUMPRODUCT((HX3:HX42=ES8)*(IA3:IA42=ES6)*HY3:HY42)+SUMPRODUCT((HX3:HX42=ES4)*(IA3:IA42=ES6)*HY3:HY42)+SUMPRODUCT((HX3:HX42=ES5)*(IA3:IA42=ES6)*HY3:HY42)</f>
        <v>0</v>
      </c>
      <c r="EY6" s="221">
        <f ca="1">EW6-EX6+1000</f>
        <v>1000</v>
      </c>
      <c r="EZ6" s="221">
        <f t="shared" ca="1" si="21"/>
        <v>0</v>
      </c>
      <c r="FA6" s="221">
        <f ca="1">IF(ES6&lt;&gt;"",VLOOKUP(ES6,DZ4:EF40,7,FALSE),"")</f>
        <v>1000</v>
      </c>
      <c r="FB6" s="221">
        <f ca="1">IF(ES6&lt;&gt;"",VLOOKUP(ES6,DZ4:EF40,5,FALSE),"")</f>
        <v>0</v>
      </c>
      <c r="FC6" s="221">
        <f ca="1">IF(ES6&lt;&gt;"",VLOOKUP(ES6,DZ4:EH40,9,FALSE),"")</f>
        <v>16</v>
      </c>
      <c r="FD6" s="221">
        <f t="shared" ca="1" si="22"/>
        <v>0</v>
      </c>
      <c r="FE6" s="221">
        <f ca="1">IF(ES6&lt;&gt;"",RANK(FD6,FD4:FD8),"")</f>
        <v>1</v>
      </c>
      <c r="FF6" s="221">
        <f ca="1">IF(ES6&lt;&gt;"",SUMPRODUCT((FD4:FD8=FD6)*(EY4:EY8&gt;EY6)),"")</f>
        <v>0</v>
      </c>
      <c r="FG6" s="221">
        <f ca="1">IF(ES6&lt;&gt;"",SUMPRODUCT((FD4:FD8=FD6)*(EY4:EY8=EY6)*(EW4:EW8&gt;EW6)),"")</f>
        <v>0</v>
      </c>
      <c r="FH6" s="221">
        <f ca="1">IF(ES6&lt;&gt;"",SUMPRODUCT((FD4:FD8=FD6)*(EY4:EY8=EY6)*(EW4:EW8=EW6)*(FA4:FA8&gt;FA6)),"")</f>
        <v>0</v>
      </c>
      <c r="FI6" s="221">
        <f ca="1">IF(ES6&lt;&gt;"",SUMPRODUCT((FD4:FD8=FD6)*(EY4:EY8=EY6)*(EW4:EW8=EW6)*(FA4:FA8=FA6)*(FB4:FB8&gt;FB6)),"")</f>
        <v>0</v>
      </c>
      <c r="FJ6" s="221">
        <f ca="1">IF(ES6&lt;&gt;"",SUMPRODUCT((FD4:FD8=FD6)*(EY4:EY8=EY6)*(EW4:EW8=EW6)*(FA4:FA8=FA6)*(FB4:FB8=FB6)*(FC4:FC8&gt;FC6)),"")</f>
        <v>1</v>
      </c>
      <c r="FK6" s="221">
        <f t="shared" ref="FK6:FK7" ca="1" si="29">IF(ES6&lt;&gt;"",IF(FK46&lt;&gt;"",IF(ER$43=3,FK46,FK46+ER$43),SUM(FE6:FJ6)),"")</f>
        <v>2</v>
      </c>
      <c r="FL6" s="221" t="str">
        <f ca="1">IF(ES6&lt;&gt;"",INDEX(ES4:ES8,MATCH(3,FK4:FK8,0),0),"")</f>
        <v>Romania</v>
      </c>
      <c r="FM6" s="221" t="str">
        <f ca="1">IF(EO5&lt;&gt;"",EO5,"")</f>
        <v/>
      </c>
      <c r="FN6" s="221">
        <f ca="1">SUMPRODUCT((HX3:HX42=FM6)*(IA3:IA42=FM7)*(IB3:IB42="W"))+SUMPRODUCT((HX3:HX42=FM6)*(IA3:IA42=FM8)*(IB3:IB42="W"))+SUMPRODUCT((HX3:HX42=FM6)*(IA3:IA42=FM5)*(IB3:IB42="W"))+SUMPRODUCT((HX3:HX42=FM7)*(IA3:IA42=FM6)*(IC3:IC42="W"))+SUMPRODUCT((HX3:HX42=FM8)*(IA3:IA42=FM6)*(IC3:IC42="W"))+SUMPRODUCT((HX3:HX42=FM5)*(IA3:IA42=FM6)*(IC3:IC42="W"))</f>
        <v>0</v>
      </c>
      <c r="FO6" s="221">
        <f ca="1">SUMPRODUCT((HX3:HX42=FM6)*(IA3:IA42=FM7)*(IB3:IB42="D"))+SUMPRODUCT((HX3:HX42=FM6)*(IA3:IA42=FM8)*(IB3:IB42="D"))+SUMPRODUCT((HX3:HX42=FM6)*(IA3:IA42=FM5)*(IB3:IB42="D"))+SUMPRODUCT((HX3:HX42=FM7)*(IA3:IA42=FM6)*(IB3:IB42="D"))+SUMPRODUCT((HX3:HX42=FM8)*(IA3:IA42=FM6)*(IB3:IB42="D"))+SUMPRODUCT((HX3:HX42=FM5)*(IA3:IA42=FM6)*(IB3:IB42="D"))</f>
        <v>0</v>
      </c>
      <c r="FP6" s="221">
        <f ca="1">SUMPRODUCT((HX3:HX42=FM6)*(IA3:IA42=FM7)*(IB3:IB42="L"))+SUMPRODUCT((HX3:HX42=FM6)*(IA3:IA42=FM8)*(IB3:IB42="L"))+SUMPRODUCT((HX3:HX42=FM6)*(IA3:IA42=FM5)*(IB3:IB42="L"))+SUMPRODUCT((HX3:HX42=FM7)*(IA3:IA42=FM6)*(IC3:IC42="L"))+SUMPRODUCT((HX3:HX42=FM8)*(IA3:IA42=FM6)*(IC3:IC42="L"))+SUMPRODUCT((HX3:HX42=FM5)*(IA3:IA42=FM6)*(IC3:IC42="L"))</f>
        <v>0</v>
      </c>
      <c r="FQ6" s="221">
        <f ca="1">SUMPRODUCT((HX3:HX42=FM6)*(IA3:IA42=FM7)*HY3:HY42)+SUMPRODUCT((HX3:HX42=FM6)*(IA3:IA42=FM8)*HY3:HY42)+SUMPRODUCT((HX3:HX42=FM6)*(IA3:IA42=FM4)*HY3:HY42)+SUMPRODUCT((HX3:HX42=FM6)*(IA3:IA42=FM5)*HY3:HY42)+SUMPRODUCT((HX3:HX42=FM7)*(IA3:IA42=FM6)*HZ3:HZ42)+SUMPRODUCT((HX3:HX42=FM8)*(IA3:IA42=FM6)*HZ3:HZ42)+SUMPRODUCT((HX3:HX42=FM4)*(IA3:IA42=FM6)*HZ3:HZ42)+SUMPRODUCT((HX3:HX42=FM5)*(IA3:IA42=FM6)*HZ3:HZ42)</f>
        <v>0</v>
      </c>
      <c r="FR6" s="221">
        <f ca="1">SUMPRODUCT((HX3:HX42=FM6)*(IA3:IA42=FM7)*HZ3:HZ42)+SUMPRODUCT((HX3:HX42=FM6)*(IA3:IA42=FM8)*HZ3:HZ42)+SUMPRODUCT((HX3:HX42=FM6)*(IA3:IA42=FM4)*HZ3:HZ42)+SUMPRODUCT((HX3:HX42=FM6)*(IA3:IA42=FM5)*HZ3:HZ42)+SUMPRODUCT((HX3:HX42=FM7)*(IA3:IA42=FM6)*HY3:HY42)+SUMPRODUCT((HX3:HX42=FM8)*(IA3:IA42=FM6)*HY3:HY42)+SUMPRODUCT((HX3:HX42=FM4)*(IA3:IA42=FM6)*HY3:HY42)+SUMPRODUCT((HX3:HX42=FM5)*(IA3:IA42=FM6)*HY3:HY42)</f>
        <v>0</v>
      </c>
      <c r="FS6" s="221">
        <f ca="1">FQ6-FR6+1000</f>
        <v>1000</v>
      </c>
      <c r="FT6" s="221" t="str">
        <f t="shared" ca="1" si="23"/>
        <v/>
      </c>
      <c r="FU6" s="221" t="str">
        <f ca="1">IF(FM6&lt;&gt;"",VLOOKUP(FM6,DZ4:EF40,7,FALSE),"")</f>
        <v/>
      </c>
      <c r="FV6" s="221" t="str">
        <f ca="1">IF(FM6&lt;&gt;"",VLOOKUP(FM6,DZ4:EF40,5,FALSE),"")</f>
        <v/>
      </c>
      <c r="FW6" s="221" t="str">
        <f ca="1">IF(FM6&lt;&gt;"",VLOOKUP(FM6,DZ4:EH40,9,FALSE),"")</f>
        <v/>
      </c>
      <c r="FX6" s="221" t="str">
        <f t="shared" ca="1" si="24"/>
        <v/>
      </c>
      <c r="FY6" s="221" t="str">
        <f ca="1">IF(FM6&lt;&gt;"",RANK(FX6,FX4:FX8),"")</f>
        <v/>
      </c>
      <c r="FZ6" s="221" t="str">
        <f ca="1">IF(FM6&lt;&gt;"",SUMPRODUCT((FX4:FX8=FX6)*(FS4:FS8&gt;FS6)),"")</f>
        <v/>
      </c>
      <c r="GA6" s="221" t="str">
        <f ca="1">IF(FM6&lt;&gt;"",SUMPRODUCT((FX4:FX8=FX6)*(FS4:FS8=FS6)*(FQ4:FQ8&gt;FQ6)),"")</f>
        <v/>
      </c>
      <c r="GB6" s="221" t="str">
        <f ca="1">IF(FM6&lt;&gt;"",SUMPRODUCT((FX4:FX8=FX6)*(FS4:FS8=FS6)*(FQ4:FQ8=FQ6)*(FU4:FU8&gt;FU6)),"")</f>
        <v/>
      </c>
      <c r="GC6" s="221" t="str">
        <f ca="1">IF(FM6&lt;&gt;"",SUMPRODUCT((FX4:FX8=FX6)*(FS4:FS8=FS6)*(FQ4:FQ8=FQ6)*(FU4:FU8=FU6)*(FV4:FV8&gt;FV6)),"")</f>
        <v/>
      </c>
      <c r="GD6" s="221" t="str">
        <f ca="1">IF(FM6&lt;&gt;"",SUMPRODUCT((FX4:FX8=FX6)*(FS4:FS8=FS6)*(FQ4:FQ8=FQ6)*(FU4:FU8=FU6)*(FV4:FV8=FV6)*(FW4:FW8&gt;FW6)),"")</f>
        <v/>
      </c>
      <c r="GE6" s="221" t="str">
        <f t="shared" ref="GE6:GE7" ca="1" si="30">IF(FM6&lt;&gt;"",IF(GE46&lt;&gt;"",IF(FL$43=3,GE46,GE46+FL$43),SUM(FY6:GD6)+1),"")</f>
        <v/>
      </c>
      <c r="GF6" s="221" t="str">
        <f ca="1">IF(FM6&lt;&gt;"",INDEX(FM5:FM8,MATCH(3,GE5:GE8,0),0),"")</f>
        <v/>
      </c>
      <c r="GG6" s="221" t="str">
        <f ca="1">IF(EP4&lt;&gt;"",EP4,"")</f>
        <v/>
      </c>
      <c r="GH6" s="221">
        <f ca="1">SUMPRODUCT((HX3:HX42=GG6)*(IA3:IA42=GG7)*(IB3:IB42="W"))+SUMPRODUCT((HX3:HX42=GG6)*(IA3:IA42=GG8)*(IB3:IB42="W"))+SUMPRODUCT((HX3:HX42=GG6)*(IA3:IA42=GG9)*(IB3:IB42="W"))+SUMPRODUCT((HX3:HX42=GG7)*(IA3:IA42=GG6)*(IC3:IC42="W"))+SUMPRODUCT((HX3:HX42=GG8)*(IA3:IA42=GG6)*(IC3:IC42="W"))+SUMPRODUCT((HX3:HX42=GG9)*(IA3:IA42=GG6)*(IC3:IC42="W"))</f>
        <v>0</v>
      </c>
      <c r="GI6" s="221">
        <f ca="1">SUMPRODUCT((HX3:HX42=GG6)*(IA3:IA42=GG7)*(IB3:IB42="D"))+SUMPRODUCT((HX3:HX42=GG6)*(IA3:IA42=GG8)*(IB3:IB42="D"))+SUMPRODUCT((HX3:HX42=GG6)*(IA3:IA42=GG9)*(IB3:IB42="D"))+SUMPRODUCT((HX3:HX42=GG7)*(IA3:IA42=GG6)*(IB3:IB42="D"))+SUMPRODUCT((HX3:HX42=GG8)*(IA3:IA42=GG6)*(IB3:IB42="D"))+SUMPRODUCT((HX3:HX42=GG9)*(IA3:IA42=GG6)*(IB3:IB42="D"))</f>
        <v>0</v>
      </c>
      <c r="GJ6" s="221">
        <f ca="1">SUMPRODUCT((HX3:HX42=GG6)*(IA3:IA42=GG7)*(IB3:IB42="L"))+SUMPRODUCT((HX3:HX42=GG6)*(IA3:IA42=GG8)*(IB3:IB42="L"))+SUMPRODUCT((HX3:HX42=GG6)*(IA3:IA42=GG9)*(IB3:IB42="L"))+SUMPRODUCT((HX3:HX42=GG7)*(IA3:IA42=GG6)*(IC3:IC42="L"))+SUMPRODUCT((HX3:HX42=GG8)*(IA3:IA42=GG6)*(IC3:IC42="L"))+SUMPRODUCT((HX3:HX42=GG9)*(IA3:IA42=GG6)*(IC3:IC42="L"))</f>
        <v>0</v>
      </c>
      <c r="GK6" s="221">
        <f ca="1">SUMPRODUCT((HX3:HX42=GG6)*(IA3:IA42=GG7)*HY3:HY42)+SUMPRODUCT((HX3:HX42=GG6)*(IA3:IA42=GG8)*HY3:HY42)+SUMPRODUCT((HX3:HX42=GG6)*(IA3:IA42=GG4)*HY3:HY42)+SUMPRODUCT((HX3:HX42=GG6)*(IA3:IA42=GG5)*HY3:HY42)+SUMPRODUCT((HX3:HX42=GG7)*(IA3:IA42=GG6)*HZ3:HZ42)+SUMPRODUCT((HX3:HX42=GG8)*(IA3:IA42=GG6)*HZ3:HZ42)+SUMPRODUCT((HX3:HX42=GG4)*(IA3:IA42=GG6)*HZ3:HZ42)+SUMPRODUCT((HX3:HX42=GG5)*(IA3:IA42=GG6)*HZ3:HZ42)</f>
        <v>0</v>
      </c>
      <c r="GL6" s="221">
        <f ca="1">SUMPRODUCT((HX3:HX42=GG6)*(IA3:IA42=GG7)*HZ3:HZ42)+SUMPRODUCT((HX3:HX42=GG6)*(IA3:IA42=GG8)*HZ3:HZ42)+SUMPRODUCT((HX3:HX42=GG6)*(IA3:IA42=GG4)*HZ3:HZ42)+SUMPRODUCT((HX3:HX42=GG6)*(IA3:IA42=GG5)*HZ3:HZ42)+SUMPRODUCT((HX3:HX42=GG7)*(IA3:IA42=GG6)*HY3:HY42)+SUMPRODUCT((HX3:HX42=GG8)*(IA3:IA42=GG6)*HY3:HY42)+SUMPRODUCT((HX3:HX42=GG4)*(IA3:IA42=GG6)*HY3:HY42)+SUMPRODUCT((HX3:HX42=GG5)*(IA3:IA42=GG6)*HY3:HY42)</f>
        <v>0</v>
      </c>
      <c r="GM6" s="221">
        <f ca="1">GK6-GL6+1000</f>
        <v>1000</v>
      </c>
      <c r="GN6" s="221" t="str">
        <f t="shared" ref="GN6:GN7" ca="1" si="31">IF(GG6&lt;&gt;"",GH6*3+GI6*1,"")</f>
        <v/>
      </c>
      <c r="GO6" s="221" t="str">
        <f ca="1">IF(GG6&lt;&gt;"",VLOOKUP(GG6,DZ4:EF40,7,FALSE),"")</f>
        <v/>
      </c>
      <c r="GP6" s="221" t="str">
        <f ca="1">IF(GG6&lt;&gt;"",VLOOKUP(GG6,DZ4:EF40,5,FALSE),"")</f>
        <v/>
      </c>
      <c r="GQ6" s="221" t="str">
        <f ca="1">IF(GG6&lt;&gt;"",VLOOKUP(GG6,DZ4:EH40,9,FALSE),"")</f>
        <v/>
      </c>
      <c r="GR6" s="221" t="str">
        <f t="shared" ref="GR6:GR7" ca="1" si="32">GN6</f>
        <v/>
      </c>
      <c r="GS6" s="221" t="str">
        <f ca="1">IF(GG6&lt;&gt;"",RANK(GR6,GR4:GR8),"")</f>
        <v/>
      </c>
      <c r="GT6" s="221" t="str">
        <f ca="1">IF(GG6&lt;&gt;"",SUMPRODUCT((GR4:GR8=GR6)*(GM4:GM8&gt;GM6)),"")</f>
        <v/>
      </c>
      <c r="GU6" s="221" t="str">
        <f ca="1">IF(GG6&lt;&gt;"",SUMPRODUCT((GR4:GR8=GR6)*(GM4:GM8=GM6)*(GK4:GK8&gt;GK6)),"")</f>
        <v/>
      </c>
      <c r="GV6" s="221" t="str">
        <f ca="1">IF(GG6&lt;&gt;"",SUMPRODUCT((GR4:GR8=GR6)*(GM4:GM8=GM6)*(GK4:GK8=GK6)*(GO4:GO8&gt;GO6)),"")</f>
        <v/>
      </c>
      <c r="GW6" s="221" t="str">
        <f ca="1">IF(GG6&lt;&gt;"",SUMPRODUCT((GR4:GR8=GR6)*(GM4:GM8=GM6)*(GK4:GK8=GK6)*(GO4:GO8=GO6)*(GP4:GP8&gt;GP6)),"")</f>
        <v/>
      </c>
      <c r="GX6" s="221" t="str">
        <f ca="1">IF(GG6&lt;&gt;"",SUMPRODUCT((GR4:GR8=GR6)*(GM4:GM8=GM6)*(GK4:GK8=GK6)*(GO4:GO8=GO6)*(GP4:GP8=GP6)*(GQ4:GQ8&gt;GQ6)),"")</f>
        <v/>
      </c>
      <c r="GY6" s="221" t="str">
        <f ca="1">IF(GG6&lt;&gt;"",SUM(GS6:GX6)+2,"")</f>
        <v/>
      </c>
      <c r="GZ6" s="221" t="str">
        <f ca="1">IF(GG6&lt;&gt;"",INDEX(GG6:GG8,MATCH(3,GY6:GY8,0),0),"")</f>
        <v/>
      </c>
      <c r="HU6" s="221" t="str">
        <f ca="1">IF(GZ6&lt;&gt;"",GZ6,IF(GF6&lt;&gt;"",GF6,IF(FL6&lt;&gt;"",FL6,EL6)))</f>
        <v>Romania</v>
      </c>
      <c r="HV6" s="221">
        <v>3</v>
      </c>
      <c r="HW6" s="221">
        <v>4</v>
      </c>
      <c r="HX6" s="221" t="str">
        <f t="shared" si="3"/>
        <v>England</v>
      </c>
      <c r="HY6" s="223">
        <f ca="1">IF(OFFSET('Prediction Sheet'!$W13,0,HY$1)&lt;&gt;"",OFFSET('Prediction Sheet'!$W13,0,HY$1),0)</f>
        <v>0</v>
      </c>
      <c r="HZ6" s="223">
        <f ca="1">IF(OFFSET('Prediction Sheet'!$Y13,0,HY$1)&lt;&gt;"",OFFSET('Prediction Sheet'!$Y13,0,HY$1),0)</f>
        <v>0</v>
      </c>
      <c r="IA6" s="221" t="str">
        <f t="shared" si="4"/>
        <v>Russia</v>
      </c>
      <c r="IB6" s="221" t="str">
        <f ca="1">IF(AND(OFFSET('Prediction Sheet'!$W13,0,HY$1)&lt;&gt;"",OFFSET('Prediction Sheet'!$Y13,0,HY$1)&lt;&gt;""),IF(HY6&gt;HZ6,"W",IF(HY6=HZ6,"D","L")),"")</f>
        <v/>
      </c>
      <c r="IC6" s="221" t="str">
        <f t="shared" ca="1" si="5"/>
        <v/>
      </c>
      <c r="IF6" s="221" t="str">
        <f ca="1">VLOOKUP(3,DY25:DZ28,2,FALSE)</f>
        <v>Czech Republic</v>
      </c>
      <c r="IG6" s="222">
        <f ca="1">VLOOKUP(IF6,DZ4:EE40,2,FALSE)</f>
        <v>0</v>
      </c>
      <c r="IH6" s="222">
        <f ca="1">VLOOKUP(IF6,DZ4:EE40,3,FALSE)</f>
        <v>0</v>
      </c>
      <c r="II6" s="222">
        <f ca="1">VLOOKUP(IF6,DZ4:EE40,4,FALSE)</f>
        <v>0</v>
      </c>
      <c r="IJ6" s="222">
        <f ca="1">VLOOKUP(IF6,DZ4:EE40,5,FALSE)</f>
        <v>0</v>
      </c>
      <c r="IK6" s="222">
        <f ca="1">VLOOKUP(IF6,DZ4:EE40,6,FALSE)</f>
        <v>0</v>
      </c>
      <c r="IL6" s="222">
        <f t="shared" ca="1" si="6"/>
        <v>1000</v>
      </c>
      <c r="IM6" s="222">
        <f t="shared" ca="1" si="7"/>
        <v>0</v>
      </c>
      <c r="IN6" s="221">
        <f t="shared" ca="1" si="8"/>
        <v>12</v>
      </c>
      <c r="IO6" s="221">
        <f ca="1">RANK(IM6,IM3:IM8)</f>
        <v>1</v>
      </c>
      <c r="IP6" s="221">
        <f ca="1">SUMPRODUCT((IO3:IO8=IO6)*(IL3:IL8&gt;IL6))</f>
        <v>0</v>
      </c>
      <c r="IQ6" s="221">
        <f ca="1">SUMPRODUCT((IO3:IO8=IO6)*(IL3:IL8=IL6)*(IJ3:IJ8&gt;IJ6))</f>
        <v>0</v>
      </c>
      <c r="IR6" s="221">
        <f ca="1">SUMPRODUCT((IO3:IO8=IO6)*(IL3:IL8=IL6)*(IJ3:IJ8=IJ6)*(IN3:IN8&gt;IN6))</f>
        <v>0</v>
      </c>
      <c r="IS6" s="221">
        <f t="shared" ca="1" si="9"/>
        <v>1</v>
      </c>
      <c r="IT6" s="221" t="s">
        <v>15</v>
      </c>
      <c r="IU6" s="221">
        <v>4</v>
      </c>
      <c r="MW6" s="223"/>
      <c r="MX6" s="223"/>
      <c r="RU6" s="223"/>
      <c r="RV6" s="223"/>
      <c r="WS6" s="223"/>
      <c r="WT6" s="223"/>
      <c r="ABQ6" s="223"/>
      <c r="ABR6" s="223"/>
      <c r="AGO6" s="223"/>
      <c r="AGP6" s="223"/>
      <c r="ALM6" s="223"/>
      <c r="ALN6" s="223"/>
      <c r="AQK6" s="223"/>
      <c r="AQL6" s="223"/>
      <c r="AVI6" s="223"/>
      <c r="AVJ6" s="223"/>
      <c r="BAG6" s="223"/>
      <c r="BAH6" s="223"/>
      <c r="BFE6" s="223"/>
      <c r="BFF6" s="223"/>
      <c r="BKC6" s="223"/>
      <c r="BKD6" s="223"/>
      <c r="BPA6" s="223"/>
      <c r="BPB6" s="223"/>
      <c r="BTY6" s="223"/>
      <c r="BTZ6" s="223"/>
      <c r="BYW6" s="223"/>
      <c r="BYX6" s="223"/>
      <c r="CDU6" s="223"/>
      <c r="CDV6" s="223"/>
      <c r="CIS6" s="223"/>
      <c r="CIT6" s="223"/>
      <c r="CNQ6" s="223"/>
      <c r="CNR6" s="223"/>
      <c r="CSO6" s="223"/>
      <c r="CSP6" s="223"/>
      <c r="CXM6" s="223"/>
      <c r="CXN6" s="223"/>
      <c r="DCK6" s="223"/>
      <c r="DCL6" s="223"/>
      <c r="DHI6" s="223"/>
      <c r="DHJ6" s="223"/>
      <c r="DMG6" s="223"/>
      <c r="DMH6" s="223"/>
      <c r="DRE6" s="223"/>
      <c r="DRF6" s="223"/>
      <c r="DWC6" s="223"/>
      <c r="DWD6" s="223"/>
      <c r="EBA6" s="223"/>
      <c r="EBB6" s="223"/>
      <c r="EFY6" s="223"/>
      <c r="EFZ6" s="223"/>
      <c r="EKW6" s="223"/>
      <c r="EKX6" s="223"/>
      <c r="EPU6" s="223"/>
      <c r="EPV6" s="223"/>
      <c r="EUS6" s="223"/>
      <c r="EUT6" s="223"/>
      <c r="EZQ6" s="223"/>
      <c r="EZR6" s="223"/>
      <c r="FEO6" s="223"/>
      <c r="FEP6" s="223"/>
      <c r="FJM6" s="223"/>
      <c r="FJN6" s="223"/>
      <c r="FOK6" s="223"/>
      <c r="FOL6" s="223"/>
      <c r="FTI6" s="223"/>
      <c r="FTJ6" s="223"/>
      <c r="FYG6" s="223"/>
      <c r="FYH6" s="223"/>
      <c r="GDE6" s="223"/>
      <c r="GDF6" s="223"/>
      <c r="GIC6" s="223"/>
      <c r="GID6" s="223"/>
      <c r="GNA6" s="223"/>
      <c r="GNB6" s="223"/>
      <c r="GRY6" s="223"/>
      <c r="GRZ6" s="223"/>
      <c r="GWW6" s="223"/>
      <c r="GWX6" s="223"/>
      <c r="HBU6" s="223"/>
      <c r="HBV6" s="223"/>
      <c r="HGS6" s="223"/>
      <c r="HGT6" s="223"/>
      <c r="HLQ6" s="223"/>
      <c r="HLR6" s="223"/>
      <c r="HQO6" s="223"/>
      <c r="HQP6" s="223"/>
      <c r="HVM6" s="223"/>
      <c r="HVN6" s="223"/>
      <c r="IAK6" s="223"/>
      <c r="IAL6" s="223"/>
      <c r="IFI6" s="223"/>
      <c r="IFJ6" s="223"/>
      <c r="IKG6" s="223"/>
      <c r="IKH6" s="223"/>
      <c r="IPE6" s="223"/>
      <c r="IPF6" s="223"/>
      <c r="IUC6" s="223"/>
      <c r="IUD6" s="223"/>
      <c r="IZA6" s="223"/>
      <c r="IZB6" s="223"/>
      <c r="JDY6" s="223"/>
      <c r="JDZ6" s="223"/>
      <c r="JIW6" s="223"/>
      <c r="JIX6" s="223"/>
      <c r="JNU6" s="223"/>
      <c r="JNV6" s="223"/>
      <c r="JSS6" s="223"/>
      <c r="JST6" s="223"/>
      <c r="JXQ6" s="223"/>
      <c r="JXR6" s="223"/>
      <c r="KCO6" s="223"/>
      <c r="KCP6" s="223"/>
      <c r="KHM6" s="223"/>
      <c r="KHN6" s="223"/>
      <c r="KMK6" s="223"/>
      <c r="KML6" s="223"/>
      <c r="KRI6" s="223"/>
      <c r="KRJ6" s="223"/>
      <c r="KWG6" s="223"/>
      <c r="KWH6" s="223"/>
      <c r="LBE6" s="223"/>
      <c r="LBF6" s="223"/>
      <c r="LGC6" s="223"/>
      <c r="LGD6" s="223"/>
      <c r="LLA6" s="223"/>
      <c r="LLB6" s="223"/>
      <c r="LPY6" s="223"/>
      <c r="LPZ6" s="223"/>
      <c r="LUW6" s="223"/>
      <c r="LUX6" s="223"/>
      <c r="LZU6" s="223"/>
      <c r="LZV6" s="223"/>
      <c r="MES6" s="223"/>
      <c r="MET6" s="223"/>
      <c r="MJQ6" s="223"/>
      <c r="MJR6" s="223"/>
      <c r="MOO6" s="223"/>
      <c r="MOP6" s="223"/>
      <c r="MTM6" s="223"/>
      <c r="MTN6" s="223"/>
      <c r="MYK6" s="223"/>
      <c r="MYL6" s="223"/>
      <c r="NDI6" s="223"/>
      <c r="NDJ6" s="223"/>
      <c r="NIG6" s="223"/>
      <c r="NIH6" s="223"/>
      <c r="NNE6" s="223"/>
      <c r="NNF6" s="223"/>
      <c r="NSC6" s="223"/>
      <c r="NSD6" s="223"/>
      <c r="NXA6" s="223"/>
      <c r="NXB6" s="223"/>
      <c r="OBY6" s="223"/>
      <c r="OBZ6" s="223"/>
      <c r="OGW6" s="223"/>
      <c r="OGX6" s="223"/>
      <c r="OLU6" s="223"/>
      <c r="OLV6" s="223"/>
      <c r="OQS6" s="223"/>
      <c r="OQT6" s="223"/>
      <c r="OVQ6" s="223"/>
      <c r="OVR6" s="223"/>
      <c r="PAO6" s="223"/>
      <c r="PAP6" s="223"/>
      <c r="PFM6" s="223"/>
      <c r="PFN6" s="223"/>
      <c r="PKK6" s="223"/>
      <c r="PKL6" s="223"/>
      <c r="PPI6" s="223"/>
      <c r="PPJ6" s="223"/>
      <c r="PUG6" s="223"/>
      <c r="PUH6" s="223"/>
      <c r="PZE6" s="223"/>
      <c r="PZF6" s="223"/>
      <c r="QEC6" s="223"/>
      <c r="QED6" s="223"/>
      <c r="QJA6" s="223"/>
      <c r="QJB6" s="223"/>
      <c r="QNY6" s="223"/>
      <c r="QNZ6" s="223"/>
      <c r="QSW6" s="223"/>
      <c r="QSX6" s="223"/>
      <c r="QXU6" s="223"/>
      <c r="QXV6" s="223"/>
      <c r="RCS6" s="223"/>
      <c r="RCT6" s="223"/>
      <c r="RHQ6" s="223"/>
      <c r="RHR6" s="223"/>
      <c r="RMO6" s="223"/>
      <c r="RMP6" s="223"/>
      <c r="RRM6" s="223"/>
      <c r="RRN6" s="223"/>
      <c r="RWK6" s="223"/>
      <c r="RWL6" s="223"/>
      <c r="SBI6" s="223"/>
      <c r="SBJ6" s="223"/>
    </row>
    <row r="7" spans="1:1024 1129:2048 2153:3072 3177:4096 4201:5120 5225:6144 6249:7168 7273:8192 8297:9216 9321:10240 10345:11264 11369:12288 12393:12928" x14ac:dyDescent="0.2">
      <c r="A7" s="221">
        <f>VLOOKUP(B7,CW4:CX8,2,FALSE)</f>
        <v>2</v>
      </c>
      <c r="B7" s="221" t="str">
        <f>'Countries and Timezone'!C10</f>
        <v>Switzerland</v>
      </c>
      <c r="C7" s="221">
        <f>SUMPRODUCT((CZ3:CZ42=B7)*(DD3:DD42="W"))+SUMPRODUCT((DC3:DC42=B7)*(DE3:DE42="W"))</f>
        <v>0</v>
      </c>
      <c r="D7" s="221">
        <f>SUMPRODUCT((CZ3:CZ42=B7)*(DD3:DD42="D"))+SUMPRODUCT((DC3:DC42=B7)*(DE3:DE42="D"))</f>
        <v>0</v>
      </c>
      <c r="E7" s="221">
        <f>SUMPRODUCT((CZ3:CZ42=B7)*(DD3:DD42="L"))+SUMPRODUCT((DC3:DC42=B7)*(DE3:DE42="L"))</f>
        <v>0</v>
      </c>
      <c r="F7" s="221">
        <f>SUMIF(CZ3:CZ60,B7,DA3:DA60)+SUMIF(DC3:DC60,B7,DB3:DB60)</f>
        <v>0</v>
      </c>
      <c r="G7" s="221">
        <f>SUMIF(DC3:DC60,B7,DA3:DA60)+SUMIF(CZ3:CZ60,B7,DB3:DB60)</f>
        <v>0</v>
      </c>
      <c r="H7" s="221">
        <f t="shared" si="10"/>
        <v>1000</v>
      </c>
      <c r="I7" s="221">
        <f t="shared" si="11"/>
        <v>0</v>
      </c>
      <c r="J7" s="221">
        <v>16</v>
      </c>
      <c r="K7" s="221">
        <f>IF(COUNTIF(I4:I8,4)&lt;&gt;4,RANK(I7,I4:I8),I47)</f>
        <v>1</v>
      </c>
      <c r="M7" s="221">
        <f>SUMPRODUCT((K4:K7=K7)*(J4:J7&lt;J7))+K7</f>
        <v>3</v>
      </c>
      <c r="N7" s="221" t="str">
        <f>INDEX(B4:B8,MATCH(4,M4:M8,0),0)</f>
        <v>France</v>
      </c>
      <c r="O7" s="221">
        <f>INDEX(K4:K8,MATCH(N7,B4:B8,0),0)</f>
        <v>1</v>
      </c>
      <c r="P7" s="221" t="str">
        <f>IF(AND(P6&lt;&gt;"",O7=1),N7,"")</f>
        <v>France</v>
      </c>
      <c r="Q7" s="221" t="str">
        <f>IF(AND(Q6&lt;&gt;"",O8=2),N8,"")</f>
        <v/>
      </c>
      <c r="U7" s="221" t="str">
        <f t="shared" si="12"/>
        <v>France</v>
      </c>
      <c r="V7" s="221">
        <f>SUMPRODUCT((CZ3:CZ42=U7)*(DC3:DC42=U8)*(DD3:DD42="W"))+SUMPRODUCT((CZ3:CZ42=U7)*(DC3:DC42=U4)*(DD3:DD42="W"))+SUMPRODUCT((CZ3:CZ42=U7)*(DC3:DC42=U5)*(DD3:DD42="W"))+SUMPRODUCT((CZ3:CZ42=U7)*(DC3:DC42=U6)*(DD3:DD42="W"))+SUMPRODUCT((CZ3:CZ42=U8)*(DC3:DC42=U7)*(DE3:DE42="W"))+SUMPRODUCT((CZ3:CZ42=U4)*(DC3:DC42=U7)*(DE3:DE42="W"))+SUMPRODUCT((CZ3:CZ42=U5)*(DC3:DC42=U7)*(DE3:DE42="W"))+SUMPRODUCT((CZ3:CZ42=U6)*(DC3:DC42=U7)*(DE3:DE42="W"))</f>
        <v>0</v>
      </c>
      <c r="W7" s="221">
        <f>SUMPRODUCT((CZ3:CZ42=U7)*(DC3:DC42=U8)*(DD3:DD42="D"))+SUMPRODUCT((CZ3:CZ42=U7)*(DC3:DC42=U4)*(DD3:DD42="D"))+SUMPRODUCT((CZ3:CZ42=U7)*(DC3:DC42=U5)*(DD3:DD42="D"))+SUMPRODUCT((CZ3:CZ42=U7)*(DC3:DC42=U6)*(DD3:DD42="D"))+SUMPRODUCT((CZ3:CZ42=U8)*(DC3:DC42=U7)*(DD3:DD42="D"))+SUMPRODUCT((CZ3:CZ42=U4)*(DC3:DC42=U7)*(DD3:DD42="D"))+SUMPRODUCT((CZ3:CZ42=U5)*(DC3:DC42=U7)*(DD3:DD42="D"))+SUMPRODUCT((CZ3:CZ42=U6)*(DC3:DC42=U7)*(DD3:DD42="D"))</f>
        <v>0</v>
      </c>
      <c r="X7" s="221">
        <f>SUMPRODUCT((CZ3:CZ42=U7)*(DC3:DC42=U8)*(DD3:DD42="L"))+SUMPRODUCT((CZ3:CZ42=U7)*(DC3:DC42=U4)*(DD3:DD42="L"))+SUMPRODUCT((CZ3:CZ42=U7)*(DC3:DC42=U5)*(DD3:DD42="L"))+SUMPRODUCT((CZ3:CZ42=U7)*(DC3:DC42=U6)*(DD3:DD42="L"))+SUMPRODUCT((CZ3:CZ42=U8)*(DC3:DC42=U7)*(DE3:DE42="L"))+SUMPRODUCT((CZ3:CZ42=U4)*(DC3:DC42=U7)*(DE3:DE42="L"))+SUMPRODUCT((CZ3:CZ42=U5)*(DC3:DC42=U7)*(DE3:DE42="L"))+SUMPRODUCT((CZ3:CZ42=U6)*(DC3:DC42=U7)*(DE3:DE42="L"))</f>
        <v>0</v>
      </c>
      <c r="Y7" s="221">
        <f>SUMPRODUCT((CZ3:CZ42=U7)*(DC3:DC42=U8)*DA3:DA42)+SUMPRODUCT((CZ3:CZ42=U7)*(DC3:DC42=U4)*DA3:DA42)+SUMPRODUCT((CZ3:CZ42=U7)*(DC3:DC42=U5)*DA3:DA42)+SUMPRODUCT((CZ3:CZ42=U7)*(DC3:DC42=U6)*DA3:DA42)+SUMPRODUCT((CZ3:CZ42=U8)*(DC3:DC42=U7)*DB3:DB42)+SUMPRODUCT((CZ3:CZ42=U4)*(DC3:DC42=U7)*DB3:DB42)+SUMPRODUCT((CZ3:CZ42=U5)*(DC3:DC42=U7)*DB3:DB42)+SUMPRODUCT((CZ3:CZ42=U6)*(DC3:DC42=U7)*DB3:DB42)</f>
        <v>0</v>
      </c>
      <c r="Z7" s="221">
        <f>SUMPRODUCT((CZ3:CZ42=U7)*(DC3:DC42=U8)*DB3:DB42)+SUMPRODUCT((CZ3:CZ42=U7)*(DC3:DC42=U4)*DB3:DB42)+SUMPRODUCT((CZ3:CZ42=U7)*(DC3:DC42=U5)*DB3:DB42)+SUMPRODUCT((CZ3:CZ42=U7)*(DC3:DC42=U6)*DB3:DB42)+SUMPRODUCT((CZ3:CZ42=U8)*(DC3:DC42=U7)*DA3:DA42)+SUMPRODUCT((CZ3:CZ42=U4)*(DC3:DC42=U7)*DA3:DA42)+SUMPRODUCT((CZ3:CZ42=U5)*(DC3:DC42=U7)*DA3:DA42)+SUMPRODUCT((CZ3:CZ42=U6)*(DC3:DC42=U7)*DA3:DA42)</f>
        <v>0</v>
      </c>
      <c r="AA7" s="221">
        <f>Y7-Z7+1000</f>
        <v>1000</v>
      </c>
      <c r="AB7" s="221">
        <f t="shared" si="13"/>
        <v>0</v>
      </c>
      <c r="AC7" s="221">
        <f>IF(U7&lt;&gt;"",VLOOKUP(U7,B4:H40,7,FALSE),"")</f>
        <v>1000</v>
      </c>
      <c r="AD7" s="221">
        <f>IF(U7&lt;&gt;"",VLOOKUP(U7,B4:H40,5,FALSE),"")</f>
        <v>0</v>
      </c>
      <c r="AE7" s="221">
        <f>IF(U7&lt;&gt;"",VLOOKUP(U7,B4:J40,9,FALSE),"")</f>
        <v>18</v>
      </c>
      <c r="AF7" s="221">
        <f t="shared" si="14"/>
        <v>0</v>
      </c>
      <c r="AG7" s="221">
        <f>IF(U7&lt;&gt;"",RANK(AF7,AF4:AF8),"")</f>
        <v>1</v>
      </c>
      <c r="AH7" s="221">
        <f>IF(U7&lt;&gt;"",SUMPRODUCT((AF4:AF8=AF7)*(AA4:AA8&gt;AA7)),"")</f>
        <v>0</v>
      </c>
      <c r="AI7" s="221">
        <f>IF(U7&lt;&gt;"",SUMPRODUCT((AF4:AF8=AF7)*(AA4:AA8=AA7)*(Y4:Y8&gt;Y7)),"")</f>
        <v>0</v>
      </c>
      <c r="AJ7" s="221">
        <f>IF(U7&lt;&gt;"",SUMPRODUCT((AF4:AF8=AF7)*(AA4:AA8=AA7)*(Y4:Y8=Y7)*(AC4:AC8&gt;AC7)),"")</f>
        <v>0</v>
      </c>
      <c r="AK7" s="221">
        <f>IF(U7&lt;&gt;"",SUMPRODUCT((AF4:AF8=AF7)*(AA4:AA8=AA7)*(Y4:Y8=Y7)*(AC4:AC8=AC7)*(AD4:AD8&gt;AD7)),"")</f>
        <v>0</v>
      </c>
      <c r="AL7" s="221">
        <f>IF(U7&lt;&gt;"",SUMPRODUCT((AF4:AF8=AF7)*(AA4:AA8=AA7)*(Y4:Y8=Y7)*(AC4:AC8=AC7)*(AD4:AD8=AD7)*(AE4:AE8&gt;AE7)),"")</f>
        <v>0</v>
      </c>
      <c r="AM7" s="221">
        <f t="shared" si="25"/>
        <v>1</v>
      </c>
      <c r="AN7" s="221" t="str">
        <f>IF(U7&lt;&gt;"",INDEX(U4:U8,MATCH(4,AM4:AM8,0),0),"")</f>
        <v>Albania</v>
      </c>
      <c r="AO7" s="221" t="str">
        <f>IF(Q6&lt;&gt;"",Q6,"")</f>
        <v/>
      </c>
      <c r="AP7" s="221">
        <f>SUMPRODUCT((CZ3:CZ42=AO7)*(DC3:DC42=AO8)*(DD3:DD42="W"))+SUMPRODUCT((CZ3:CZ42=AO7)*(DC3:DC42=AO5)*(DD3:DD42="W"))+SUMPRODUCT((CZ3:CZ42=AO7)*(DC3:DC42=AO6)*(DD3:DD42="W"))+SUMPRODUCT((CZ3:CZ42=AO8)*(DC3:DC42=AO7)*(DE3:DE42="W"))+SUMPRODUCT((CZ3:CZ42=AO5)*(DC3:DC42=AO7)*(DE3:DE42="W"))+SUMPRODUCT((CZ3:CZ42=AO6)*(DC3:DC42=AO7)*(DE3:DE42="W"))</f>
        <v>0</v>
      </c>
      <c r="AQ7" s="221">
        <f>SUMPRODUCT((CZ3:CZ42=AO7)*(DC3:DC42=AO8)*(DD3:DD42="D"))+SUMPRODUCT((CZ3:CZ42=AO7)*(DC3:DC42=AO5)*(DD3:DD42="D"))+SUMPRODUCT((CZ3:CZ42=AO7)*(DC3:DC42=AO6)*(DD3:DD42="D"))+SUMPRODUCT((CZ3:CZ42=AO8)*(DC3:DC42=AO7)*(DD3:DD42="D"))+SUMPRODUCT((CZ3:CZ42=AO5)*(DC3:DC42=AO7)*(DD3:DD42="D"))+SUMPRODUCT((CZ3:CZ42=AO6)*(DC3:DC42=AO7)*(DD3:DD42="D"))</f>
        <v>0</v>
      </c>
      <c r="AR7" s="221">
        <f>SUMPRODUCT((CZ3:CZ42=AO7)*(DC3:DC42=AO8)*(DD3:DD42="L"))+SUMPRODUCT((CZ3:CZ42=AO7)*(DC3:DC42=AO5)*(DD3:DD42="L"))+SUMPRODUCT((CZ3:CZ42=AO7)*(DC3:DC42=AO6)*(DD3:DD42="L"))+SUMPRODUCT((CZ3:CZ42=AO8)*(DC3:DC42=AO7)*(DE3:DE42="L"))+SUMPRODUCT((CZ3:CZ42=AO5)*(DC3:DC42=AO7)*(DE3:DE42="L"))+SUMPRODUCT((CZ3:CZ42=AO6)*(DC3:DC42=AO7)*(DE3:DE42="L"))</f>
        <v>0</v>
      </c>
      <c r="AS7" s="221">
        <f>SUMPRODUCT((CZ3:CZ42=AO7)*(DC3:DC42=AO8)*DA3:DA42)+SUMPRODUCT((CZ3:CZ42=AO7)*(DC3:DC42=AO4)*DA3:DA42)+SUMPRODUCT((CZ3:CZ42=AO7)*(DC3:DC42=AO5)*DA3:DA42)+SUMPRODUCT((CZ3:CZ42=AO7)*(DC3:DC42=AO6)*DA3:DA42)+SUMPRODUCT((CZ3:CZ42=AO8)*(DC3:DC42=AO7)*DB3:DB42)+SUMPRODUCT((CZ3:CZ42=AO4)*(DC3:DC42=AO7)*DB3:DB42)+SUMPRODUCT((CZ3:CZ42=AO5)*(DC3:DC42=AO7)*DB3:DB42)+SUMPRODUCT((CZ3:CZ42=AO6)*(DC3:DC42=AO7)*DB3:DB42)</f>
        <v>0</v>
      </c>
      <c r="AT7" s="221">
        <f>SUMPRODUCT((CZ3:CZ42=AO7)*(DC3:DC42=AO8)*DB3:DB42)+SUMPRODUCT((CZ3:CZ42=AO7)*(DC3:DC42=AO4)*DB3:DB42)+SUMPRODUCT((CZ3:CZ42=AO7)*(DC3:DC42=AO5)*DB3:DB42)+SUMPRODUCT((CZ3:CZ42=AO7)*(DC3:DC42=AO6)*DB3:DB42)+SUMPRODUCT((CZ3:CZ42=AO8)*(DC3:DC42=AO7)*DA3:DA42)+SUMPRODUCT((CZ3:CZ42=AO4)*(DC3:DC42=AO7)*DA3:DA42)+SUMPRODUCT((CZ3:CZ42=AO5)*(DC3:DC42=AO7)*DA3:DA42)+SUMPRODUCT((CZ3:CZ42=AO6)*(DC3:DC42=AO7)*DA3:DA42)</f>
        <v>0</v>
      </c>
      <c r="AU7" s="221">
        <f>AS7-AT7+1000</f>
        <v>1000</v>
      </c>
      <c r="AV7" s="221" t="str">
        <f t="shared" si="15"/>
        <v/>
      </c>
      <c r="AW7" s="221" t="str">
        <f>IF(AO7&lt;&gt;"",VLOOKUP(AO7,B4:H40,7,FALSE),"")</f>
        <v/>
      </c>
      <c r="AX7" s="221" t="str">
        <f>IF(AO7&lt;&gt;"",VLOOKUP(AO7,B4:H40,5,FALSE),"")</f>
        <v/>
      </c>
      <c r="AY7" s="221" t="str">
        <f>IF(AO7&lt;&gt;"",VLOOKUP(AO7,B4:J40,9,FALSE),"")</f>
        <v/>
      </c>
      <c r="AZ7" s="221" t="str">
        <f t="shared" si="16"/>
        <v/>
      </c>
      <c r="BA7" s="221" t="str">
        <f>IF(AO7&lt;&gt;"",RANK(AZ7,AZ4:AZ8),"")</f>
        <v/>
      </c>
      <c r="BB7" s="221" t="str">
        <f>IF(AO7&lt;&gt;"",SUMPRODUCT((AZ4:AZ8=AZ7)*(AU4:AU8&gt;AU7)),"")</f>
        <v/>
      </c>
      <c r="BC7" s="221" t="str">
        <f>IF(AO7&lt;&gt;"",SUMPRODUCT((AZ4:AZ8=AZ7)*(AU4:AU8=AU7)*(AS4:AS8&gt;AS7)),"")</f>
        <v/>
      </c>
      <c r="BD7" s="221" t="str">
        <f>IF(AO7&lt;&gt;"",SUMPRODUCT((AZ4:AZ8=AZ7)*(AU4:AU8=AU7)*(AS4:AS8=AS7)*(AW4:AW8&gt;AW7)),"")</f>
        <v/>
      </c>
      <c r="BE7" s="221" t="str">
        <f>IF(AO7&lt;&gt;"",SUMPRODUCT((AZ4:AZ8=AZ7)*(AU4:AU8=AU7)*(AS4:AS8=AS7)*(AW4:AW8=AW7)*(AX4:AX8&gt;AX7)),"")</f>
        <v/>
      </c>
      <c r="BF7" s="221" t="str">
        <f>IF(AO7&lt;&gt;"",SUMPRODUCT((AZ4:AZ8=AZ7)*(AU4:AU8=AU7)*(AS4:AS8=AS7)*(AW4:AW8=AW7)*(AX4:AX8=AX7)*(AY4:AY8&gt;AY7)),"")</f>
        <v/>
      </c>
      <c r="BG7" s="221" t="str">
        <f t="shared" si="26"/>
        <v/>
      </c>
      <c r="BH7" s="221" t="str">
        <f>IF(AO7&lt;&gt;"",INDEX(AO5:AO8,MATCH(4,BG5:BG8,0),0),"")</f>
        <v/>
      </c>
      <c r="BI7" s="221" t="str">
        <f>IF(R5&lt;&gt;"",R5,"")</f>
        <v/>
      </c>
      <c r="BJ7" s="221">
        <f>SUMPRODUCT((CZ3:CZ42=BI7)*(DC3:DC42=BI8)*(DD3:DD42="W"))+SUMPRODUCT((CZ3:CZ42=BI7)*(DC3:DC42=BI9)*(DD3:DD42="W"))+SUMPRODUCT((CZ3:CZ42=BI7)*(DC3:DC42=BI6)*(DD3:DD42="W"))+SUMPRODUCT((CZ3:CZ42=BI8)*(DC3:DC42=BI7)*(DE3:DE42="W"))+SUMPRODUCT((CZ3:CZ42=BI9)*(DC3:DC42=BI7)*(DE3:DE42="W"))+SUMPRODUCT((CZ3:CZ42=BI6)*(DC3:DC42=BI7)*(DE3:DE42="W"))</f>
        <v>0</v>
      </c>
      <c r="BK7" s="221">
        <f>SUMPRODUCT((CZ3:CZ42=BI7)*(DC3:DC42=BI8)*(DD3:DD42="D"))+SUMPRODUCT((CZ3:CZ42=BI7)*(DC3:DC42=BI9)*(DD3:DD42="D"))+SUMPRODUCT((CZ3:CZ42=BI7)*(DC3:DC42=BI6)*(DD3:DD42="D"))+SUMPRODUCT((CZ3:CZ42=BI8)*(DC3:DC42=BI7)*(DD3:DD42="D"))+SUMPRODUCT((CZ3:CZ42=BI9)*(DC3:DC42=BI7)*(DD3:DD42="D"))+SUMPRODUCT((CZ3:CZ42=BI6)*(DC3:DC42=BI7)*(DD3:DD42="D"))</f>
        <v>0</v>
      </c>
      <c r="BL7" s="221">
        <f>SUMPRODUCT((CZ3:CZ42=BI7)*(DC3:DC42=BI8)*(DD3:DD42="L"))+SUMPRODUCT((CZ3:CZ42=BI7)*(DC3:DC42=BI9)*(DD3:DD42="L"))+SUMPRODUCT((CZ3:CZ42=BI7)*(DC3:DC42=BI6)*(DD3:DD42="L"))+SUMPRODUCT((CZ3:CZ42=BI8)*(DC3:DC42=BI7)*(DE3:DE42="L"))+SUMPRODUCT((CZ3:CZ42=BI9)*(DC3:DC42=BI7)*(DE3:DE42="L"))+SUMPRODUCT((CZ3:CZ42=BI6)*(DC3:DC42=BI7)*(DE3:DE42="L"))</f>
        <v>0</v>
      </c>
      <c r="BM7" s="221">
        <f>SUMPRODUCT((CZ3:CZ42=BI7)*(DC3:DC42=BI8)*DA3:DA42)+SUMPRODUCT((CZ3:CZ42=BI7)*(DC3:DC42=BI4)*DA3:DA42)+SUMPRODUCT((CZ3:CZ42=BI7)*(DC3:DC42=BI5)*DA3:DA42)+SUMPRODUCT((CZ3:CZ42=BI7)*(DC3:DC42=BI6)*DA3:DA42)+SUMPRODUCT((CZ3:CZ42=BI8)*(DC3:DC42=BI7)*DB3:DB42)+SUMPRODUCT((CZ3:CZ42=BI4)*(DC3:DC42=BI7)*DB3:DB42)+SUMPRODUCT((CZ3:CZ42=BI5)*(DC3:DC42=BI7)*DB3:DB42)+SUMPRODUCT((CZ3:CZ42=BI6)*(DC3:DC42=BI7)*DB3:DB42)</f>
        <v>0</v>
      </c>
      <c r="BN7" s="221">
        <f>SUMPRODUCT((CZ3:CZ42=BI7)*(DC3:DC42=BI8)*DB3:DB42)+SUMPRODUCT((CZ3:CZ42=BI7)*(DC3:DC42=BI4)*DB3:DB42)+SUMPRODUCT((CZ3:CZ42=BI7)*(DC3:DC42=BI5)*DB3:DB42)+SUMPRODUCT((CZ3:CZ42=BI7)*(DC3:DC42=BI6)*DB3:DB42)+SUMPRODUCT((CZ3:CZ42=BI8)*(DC3:DC42=BI7)*DA3:DA42)+SUMPRODUCT((CZ3:CZ42=BI4)*(DC3:DC42=BI7)*DA3:DA42)+SUMPRODUCT((CZ3:CZ42=BI5)*(DC3:DC42=BI7)*DA3:DA42)+SUMPRODUCT((CZ3:CZ42=BI6)*(DC3:DC42=BI7)*DA3:DA42)</f>
        <v>0</v>
      </c>
      <c r="BO7" s="221">
        <f>BM7-BN7+1000</f>
        <v>1000</v>
      </c>
      <c r="BP7" s="221" t="str">
        <f t="shared" si="27"/>
        <v/>
      </c>
      <c r="BQ7" s="221" t="str">
        <f>IF(BI7&lt;&gt;"",VLOOKUP(BI7,B4:H40,7,FALSE),"")</f>
        <v/>
      </c>
      <c r="BR7" s="221" t="str">
        <f>IF(BI7&lt;&gt;"",VLOOKUP(BI7,B4:H40,5,FALSE),"")</f>
        <v/>
      </c>
      <c r="BS7" s="221" t="str">
        <f>IF(BI7&lt;&gt;"",VLOOKUP(BI7,B4:J40,9,FALSE),"")</f>
        <v/>
      </c>
      <c r="BT7" s="221" t="str">
        <f t="shared" si="28"/>
        <v/>
      </c>
      <c r="BU7" s="221" t="str">
        <f>IF(BI7&lt;&gt;"",RANK(BT7,BT4:BT8),"")</f>
        <v/>
      </c>
      <c r="BV7" s="221" t="str">
        <f>IF(BI7&lt;&gt;"",SUMPRODUCT((BT4:BT8=BT7)*(BO4:BO8&gt;BO7)),"")</f>
        <v/>
      </c>
      <c r="BW7" s="221" t="str">
        <f>IF(BI7&lt;&gt;"",SUMPRODUCT((BT4:BT8=BT7)*(BO4:BO8=BO7)*(BM4:BM8&gt;BM7)),"")</f>
        <v/>
      </c>
      <c r="BX7" s="221" t="str">
        <f>IF(BI7&lt;&gt;"",SUMPRODUCT((BT4:BT8=BT7)*(BO4:BO8=BO7)*(BM4:BM8=BM7)*(BQ4:BQ8&gt;BQ7)),"")</f>
        <v/>
      </c>
      <c r="BY7" s="221" t="str">
        <f>IF(BI7&lt;&gt;"",SUMPRODUCT((BT4:BT8=BT7)*(BO4:BO8=BO7)*(BM4:BM8=BM7)*(BQ4:BQ8=BQ7)*(BR4:BR8&gt;BR7)),"")</f>
        <v/>
      </c>
      <c r="BZ7" s="221" t="str">
        <f>IF(BI7&lt;&gt;"",SUMPRODUCT((BT4:BT8=BT7)*(BO4:BO8=BO7)*(BM4:BM8=BM7)*(BQ4:BQ8=BQ7)*(BR4:BR8=BR7)*(BS4:BS8&gt;BS7)),"")</f>
        <v/>
      </c>
      <c r="CA7" s="221" t="str">
        <f>IF(BI7&lt;&gt;"",SUM(BU7:BZ7)+2,"")</f>
        <v/>
      </c>
      <c r="CB7" s="221" t="str">
        <f>IF(BI7&lt;&gt;"",INDEX(BI6:BI8,MATCH(4,CA6:CA8,0),0),"")</f>
        <v/>
      </c>
      <c r="CC7" s="221" t="str">
        <f>IF(S4&lt;&gt;"",S4,"")</f>
        <v/>
      </c>
      <c r="CD7" s="221">
        <f>SUMPRODUCT((CZ3:CZ42=CC7)*(DC3:DC42=CC8)*(DD3:DD42="W"))+SUMPRODUCT((CZ3:CZ42=CC7)*(DC3:DC42=CC9)*(DD3:DD42="W"))+SUMPRODUCT((CZ3:CZ42=CC7)*(DC3:DC42=CC10)*(DD3:DD42="W"))+SUMPRODUCT((CZ3:CZ42=CC8)*(DC3:DC42=CC7)*(DE3:DE42="W"))+SUMPRODUCT((CZ3:CZ42=CC9)*(DC3:DC42=CC7)*(DE3:DE42="W"))+SUMPRODUCT((CZ3:CZ42=CC10)*(DC3:DC42=CC7)*(DE3:DE42="W"))</f>
        <v>0</v>
      </c>
      <c r="CE7" s="221">
        <f>SUMPRODUCT((CZ3:CZ42=CC7)*(DC3:DC42=CC8)*(DD3:DD42="D"))+SUMPRODUCT((CZ3:CZ42=CC7)*(DC3:DC42=CC9)*(DD3:DD42="D"))+SUMPRODUCT((CZ3:CZ42=CC7)*(DC3:DC42=CC10)*(DD3:DD42="D"))+SUMPRODUCT((CZ3:CZ42=CC8)*(DC3:DC42=CC7)*(DD3:DD42="D"))+SUMPRODUCT((CZ3:CZ42=CC9)*(DC3:DC42=CC7)*(DD3:DD42="D"))+SUMPRODUCT((CZ3:CZ42=CC10)*(DC3:DC42=CC7)*(DD3:DD42="D"))</f>
        <v>0</v>
      </c>
      <c r="CF7" s="221">
        <f>SUMPRODUCT((CZ3:CZ42=CC7)*(DC3:DC42=CC8)*(DD3:DD42="L"))+SUMPRODUCT((CZ3:CZ42=CC7)*(DC3:DC42=CC9)*(DD3:DD42="L"))+SUMPRODUCT((CZ3:CZ42=CC7)*(DC3:DC42=CC10)*(DD3:DD42="L"))+SUMPRODUCT((CZ3:CZ42=CC8)*(DC3:DC42=CC7)*(DE3:DE42="L"))+SUMPRODUCT((CZ3:CZ42=CC9)*(DC3:DC42=CC7)*(DE3:DE42="L"))+SUMPRODUCT((CZ3:CZ42=CC10)*(DC3:DC42=CC7)*(DE3:DE42="L"))</f>
        <v>0</v>
      </c>
      <c r="CG7" s="221">
        <f>SUMPRODUCT((CZ3:CZ42=CC7)*(DC3:DC42=CC8)*DA3:DA42)+SUMPRODUCT((CZ3:CZ42=CC7)*(DC3:DC42=CC4)*DA3:DA42)+SUMPRODUCT((CZ3:CZ42=CC7)*(DC3:DC42=CC5)*DA3:DA42)+SUMPRODUCT((CZ3:CZ42=CC7)*(DC3:DC42=CC6)*DA3:DA42)+SUMPRODUCT((CZ3:CZ42=CC8)*(DC3:DC42=CC7)*DB3:DB42)+SUMPRODUCT((CZ3:CZ42=CC4)*(DC3:DC42=CC7)*DB3:DB42)+SUMPRODUCT((CZ3:CZ42=CC5)*(DC3:DC42=CC7)*DB3:DB42)+SUMPRODUCT((CZ3:CZ42=CC6)*(DC3:DC42=CC7)*DB3:DB42)</f>
        <v>0</v>
      </c>
      <c r="CH7" s="221">
        <f>SUMPRODUCT((CZ3:CZ42=CC7)*(DC3:DC42=CC8)*DB3:DB42)+SUMPRODUCT((CZ3:CZ42=CC7)*(DC3:DC42=CC4)*DB3:DB42)+SUMPRODUCT((CZ3:CZ42=CC7)*(DC3:DC42=CC5)*DB3:DB42)+SUMPRODUCT((CZ3:CZ42=CC7)*(DC3:DC42=CC6)*DB3:DB42)+SUMPRODUCT((CZ3:CZ42=CC8)*(DC3:DC42=CC7)*DA3:DA42)+SUMPRODUCT((CZ3:CZ42=CC4)*(DC3:DC42=CC7)*DA3:DA42)+SUMPRODUCT((CZ3:CZ42=CC5)*(DC3:DC42=CC7)*DA3:DA42)+SUMPRODUCT((CZ3:CZ42=CC6)*(DC3:DC42=CC7)*DA3:DA42)</f>
        <v>0</v>
      </c>
      <c r="CI7" s="221">
        <f>CG7-CH7+1000</f>
        <v>1000</v>
      </c>
      <c r="CJ7" s="221" t="str">
        <f t="shared" ref="CJ7" si="33">IF(CC7&lt;&gt;"",CD7*3+CE7*1,"")</f>
        <v/>
      </c>
      <c r="CK7" s="221" t="str">
        <f>IF(CC7&lt;&gt;"",VLOOKUP(CC7,B4:H40,7,FALSE),"")</f>
        <v/>
      </c>
      <c r="CL7" s="221" t="str">
        <f>IF(CC7&lt;&gt;"",VLOOKUP(CC7,B4:H40,5,FALSE),"")</f>
        <v/>
      </c>
      <c r="CM7" s="221" t="str">
        <f>IF(CC7&lt;&gt;"",VLOOKUP(CC7,B4:J40,9,FALSE),"")</f>
        <v/>
      </c>
      <c r="CN7" s="221" t="str">
        <f t="shared" ref="CN7" si="34">CJ7</f>
        <v/>
      </c>
      <c r="CO7" s="221" t="str">
        <f>IF(CC7&lt;&gt;"",RANK(CN7,CN4:CN8),"")</f>
        <v/>
      </c>
      <c r="CP7" s="221" t="str">
        <f>IF(CC7&lt;&gt;"",SUMPRODUCT((CN4:CN8=CN7)*(CI4:CI8&gt;CI7)),"")</f>
        <v/>
      </c>
      <c r="CQ7" s="221" t="str">
        <f>IF(CC7&lt;&gt;"",SUMPRODUCT((CN4:CN8=CN7)*(CI4:CI8=CI7)*(CG4:CG8&gt;CG7)),"")</f>
        <v/>
      </c>
      <c r="CR7" s="221" t="str">
        <f>IF(CC7&lt;&gt;"",SUMPRODUCT((CN4:CN8=CN7)*(CI4:CI8=CI7)*(CG4:CG8=CG7)*(CK4:CK8&gt;CK7)),"")</f>
        <v/>
      </c>
      <c r="CS7" s="221" t="str">
        <f>IF(CC7&lt;&gt;"",SUMPRODUCT((CN4:CN8=CN7)*(CI4:CI8=CI7)*(CG4:CG8=CG7)*(CK4:CK8=CK7)*(CL4:CL8&gt;CL7)),"")</f>
        <v/>
      </c>
      <c r="CT7" s="221" t="str">
        <f>IF(CC7&lt;&gt;"",SUMPRODUCT((CN4:CN8=CN7)*(CI4:CI8=CI7)*(CG4:CG8=CG7)*(CK4:CK8=CK7)*(CL4:CL8=CL7)*(CM4:CM8&gt;CM7)),"")</f>
        <v/>
      </c>
      <c r="CU7" s="221" t="str">
        <f>IF(CC7&lt;&gt;"",SUM(CO7:CT7)+3,"")</f>
        <v/>
      </c>
      <c r="CV7" s="221" t="str">
        <f>IF(CC7&lt;&gt;"",IF(CU7=4,CC7,CC8),"")</f>
        <v/>
      </c>
      <c r="CW7" s="221" t="str">
        <f>IF(CV7&lt;&gt;"",CV7,IF(CB7&lt;&gt;"",CB7,IF(BH7&lt;&gt;"",BH7,IF(AN7&lt;&gt;"",AN7,N7))))</f>
        <v>Albania</v>
      </c>
      <c r="CX7" s="221">
        <v>4</v>
      </c>
      <c r="CY7" s="221">
        <v>5</v>
      </c>
      <c r="CZ7" s="221" t="str">
        <f>Tournament!H17</f>
        <v>Turkey</v>
      </c>
      <c r="DA7" s="221">
        <f>IF(AND(Tournament!J17&lt;&gt;"",Tournament!L17&lt;&gt;""),Tournament!J17,0)</f>
        <v>0</v>
      </c>
      <c r="DB7" s="221">
        <f>IF(AND(Tournament!L17&lt;&gt;"",Tournament!J17&lt;&gt;""),Tournament!L17,0)</f>
        <v>0</v>
      </c>
      <c r="DC7" s="221" t="str">
        <f>Tournament!N17</f>
        <v>Croatia</v>
      </c>
      <c r="DD7" s="221" t="str">
        <f>IF(AND(Tournament!J17&lt;&gt;"",Tournament!L17&lt;&gt;""),IF(DA7&gt;DB7,"W",IF(DA7=DB7,"D","L")),"")</f>
        <v/>
      </c>
      <c r="DE7" s="221" t="str">
        <f t="shared" si="0"/>
        <v/>
      </c>
      <c r="DH7" s="221" t="str">
        <f>Tournament!AD34</f>
        <v>Sweden</v>
      </c>
      <c r="DI7" s="222">
        <f>Tournament!AI34</f>
        <v>0</v>
      </c>
      <c r="DJ7" s="222">
        <f>Tournament!AJ34</f>
        <v>0</v>
      </c>
      <c r="DK7" s="222">
        <f>Tournament!AK34</f>
        <v>0</v>
      </c>
      <c r="DL7" s="222">
        <f>Tournament!AL34</f>
        <v>0</v>
      </c>
      <c r="DM7" s="222">
        <f>Tournament!AN34</f>
        <v>0</v>
      </c>
      <c r="DN7" s="222">
        <f>Tournament!AO34</f>
        <v>0</v>
      </c>
      <c r="DO7" s="222">
        <f>Tournament!AP34</f>
        <v>0</v>
      </c>
      <c r="DP7" s="221">
        <f t="shared" si="1"/>
        <v>11</v>
      </c>
      <c r="DQ7" s="221">
        <f>RANK(DO7,DO3:DO8)</f>
        <v>1</v>
      </c>
      <c r="DR7" s="221">
        <f>SUMPRODUCT((DQ3:DQ8=DQ7)*(DN3:DN8&gt;DN7))</f>
        <v>0</v>
      </c>
      <c r="DS7" s="221">
        <f>SUMPRODUCT((DQ3:DQ8=DQ7)*(DN3:DN8=DN7)*(DL3:DL8&gt;DL7))</f>
        <v>0</v>
      </c>
      <c r="DT7" s="221">
        <f>SUMPRODUCT((DQ3:DQ8=DQ7)*(DN3:DN8=DN7)*(DL3:DL8=DL7)*(DP3:DP8&gt;DP7))</f>
        <v>1</v>
      </c>
      <c r="DU7" s="221">
        <f t="shared" si="2"/>
        <v>2</v>
      </c>
      <c r="DV7" s="221" t="s">
        <v>111</v>
      </c>
      <c r="DW7" s="221">
        <v>5</v>
      </c>
      <c r="DY7" s="221">
        <f ca="1">VLOOKUP(DZ7,HU4:HV8,2,FALSE)</f>
        <v>2</v>
      </c>
      <c r="DZ7" s="221" t="str">
        <f t="shared" si="17"/>
        <v>Switzerland</v>
      </c>
      <c r="EA7" s="221">
        <f ca="1">SUMPRODUCT((HX3:HX42=DZ7)*(IB3:IB42="W"))+SUMPRODUCT((IA3:IA42=DZ7)*(IC3:IC42="W"))</f>
        <v>0</v>
      </c>
      <c r="EB7" s="221">
        <f ca="1">SUMPRODUCT((HX3:HX42=DZ7)*(IB3:IB42="D"))+SUMPRODUCT((IA3:IA42=DZ7)*(IC3:IC42="D"))</f>
        <v>0</v>
      </c>
      <c r="EC7" s="221">
        <f ca="1">SUMPRODUCT((HX3:HX42=DZ7)*(IB3:IB42="L"))+SUMPRODUCT((IA3:IA42=DZ7)*(IC3:IC42="L"))</f>
        <v>0</v>
      </c>
      <c r="ED7" s="221">
        <f ca="1">SUMIF(HX3:HX60,DZ7,HY3:HY60)+SUMIF(IA3:IA60,DZ7,HZ3:HZ60)</f>
        <v>0</v>
      </c>
      <c r="EE7" s="221">
        <f ca="1">SUMIF(IA3:IA60,DZ7,HY3:HY60)+SUMIF(HX3:HX60,DZ7,HZ3:HZ60)</f>
        <v>0</v>
      </c>
      <c r="EF7" s="221">
        <f t="shared" ca="1" si="18"/>
        <v>1000</v>
      </c>
      <c r="EG7" s="221">
        <f t="shared" ca="1" si="19"/>
        <v>0</v>
      </c>
      <c r="EH7" s="221">
        <v>16</v>
      </c>
      <c r="EI7" s="221">
        <f ca="1">IF(COUNTIF(EG4:EG8,4)&lt;&gt;4,RANK(EG7,EG4:EG8),EG47)</f>
        <v>1</v>
      </c>
      <c r="EK7" s="221">
        <f ca="1">SUMPRODUCT((EI4:EI7=EI7)*(EH4:EH7&lt;EH7))+EI7</f>
        <v>3</v>
      </c>
      <c r="EL7" s="221" t="str">
        <f ca="1">INDEX(DZ4:DZ8,MATCH(4,EK4:EK8,0),0)</f>
        <v>France</v>
      </c>
      <c r="EM7" s="221">
        <f ca="1">INDEX(EI4:EI8,MATCH(EL7,DZ4:DZ8,0),0)</f>
        <v>1</v>
      </c>
      <c r="EN7" s="221" t="str">
        <f ca="1">IF(AND(EN6&lt;&gt;"",EM7=1),EL7,"")</f>
        <v>France</v>
      </c>
      <c r="EO7" s="221" t="str">
        <f ca="1">IF(AND(EO6&lt;&gt;"",EM8=2),EL8,"")</f>
        <v/>
      </c>
      <c r="ES7" s="221" t="str">
        <f t="shared" ca="1" si="20"/>
        <v>France</v>
      </c>
      <c r="ET7" s="221">
        <f ca="1">SUMPRODUCT((HX3:HX42=ES7)*(IA3:IA42=ES8)*(IB3:IB42="W"))+SUMPRODUCT((HX3:HX42=ES7)*(IA3:IA42=ES4)*(IB3:IB42="W"))+SUMPRODUCT((HX3:HX42=ES7)*(IA3:IA42=ES5)*(IB3:IB42="W"))+SUMPRODUCT((HX3:HX42=ES7)*(IA3:IA42=ES6)*(IB3:IB42="W"))+SUMPRODUCT((HX3:HX42=ES8)*(IA3:IA42=ES7)*(IC3:IC42="W"))+SUMPRODUCT((HX3:HX42=ES4)*(IA3:IA42=ES7)*(IC3:IC42="W"))+SUMPRODUCT((HX3:HX42=ES5)*(IA3:IA42=ES7)*(IC3:IC42="W"))+SUMPRODUCT((HX3:HX42=ES6)*(IA3:IA42=ES7)*(IC3:IC42="W"))</f>
        <v>0</v>
      </c>
      <c r="EU7" s="221">
        <f ca="1">SUMPRODUCT((HX3:HX42=ES7)*(IA3:IA42=ES8)*(IB3:IB42="D"))+SUMPRODUCT((HX3:HX42=ES7)*(IA3:IA42=ES4)*(IB3:IB42="D"))+SUMPRODUCT((HX3:HX42=ES7)*(IA3:IA42=ES5)*(IB3:IB42="D"))+SUMPRODUCT((HX3:HX42=ES7)*(IA3:IA42=ES6)*(IB3:IB42="D"))+SUMPRODUCT((HX3:HX42=ES8)*(IA3:IA42=ES7)*(IB3:IB42="D"))+SUMPRODUCT((HX3:HX42=ES4)*(IA3:IA42=ES7)*(IB3:IB42="D"))+SUMPRODUCT((HX3:HX42=ES5)*(IA3:IA42=ES7)*(IB3:IB42="D"))+SUMPRODUCT((HX3:HX42=ES6)*(IA3:IA42=ES7)*(IB3:IB42="D"))</f>
        <v>0</v>
      </c>
      <c r="EV7" s="221">
        <f ca="1">SUMPRODUCT((HX3:HX42=ES7)*(IA3:IA42=ES8)*(IB3:IB42="L"))+SUMPRODUCT((HX3:HX42=ES7)*(IA3:IA42=ES4)*(IB3:IB42="L"))+SUMPRODUCT((HX3:HX42=ES7)*(IA3:IA42=ES5)*(IB3:IB42="L"))+SUMPRODUCT((HX3:HX42=ES7)*(IA3:IA42=ES6)*(IB3:IB42="L"))+SUMPRODUCT((HX3:HX42=ES8)*(IA3:IA42=ES7)*(IC3:IC42="L"))+SUMPRODUCT((HX3:HX42=ES4)*(IA3:IA42=ES7)*(IC3:IC42="L"))+SUMPRODUCT((HX3:HX42=ES5)*(IA3:IA42=ES7)*(IC3:IC42="L"))+SUMPRODUCT((HX3:HX42=ES6)*(IA3:IA42=ES7)*(IC3:IC42="L"))</f>
        <v>0</v>
      </c>
      <c r="EW7" s="221">
        <f ca="1">SUMPRODUCT((HX3:HX42=ES7)*(IA3:IA42=ES8)*HY3:HY42)+SUMPRODUCT((HX3:HX42=ES7)*(IA3:IA42=ES4)*HY3:HY42)+SUMPRODUCT((HX3:HX42=ES7)*(IA3:IA42=ES5)*HY3:HY42)+SUMPRODUCT((HX3:HX42=ES7)*(IA3:IA42=ES6)*HY3:HY42)+SUMPRODUCT((HX3:HX42=ES8)*(IA3:IA42=ES7)*HZ3:HZ42)+SUMPRODUCT((HX3:HX42=ES4)*(IA3:IA42=ES7)*HZ3:HZ42)+SUMPRODUCT((HX3:HX42=ES5)*(IA3:IA42=ES7)*HZ3:HZ42)+SUMPRODUCT((HX3:HX42=ES6)*(IA3:IA42=ES7)*HZ3:HZ42)</f>
        <v>0</v>
      </c>
      <c r="EX7" s="221">
        <f ca="1">SUMPRODUCT((HX3:HX42=ES7)*(IA3:IA42=ES8)*HZ3:HZ42)+SUMPRODUCT((HX3:HX42=ES7)*(IA3:IA42=ES4)*HZ3:HZ42)+SUMPRODUCT((HX3:HX42=ES7)*(IA3:IA42=ES5)*HZ3:HZ42)+SUMPRODUCT((HX3:HX42=ES7)*(IA3:IA42=ES6)*HZ3:HZ42)+SUMPRODUCT((HX3:HX42=ES8)*(IA3:IA42=ES7)*HY3:HY42)+SUMPRODUCT((HX3:HX42=ES4)*(IA3:IA42=ES7)*HY3:HY42)+SUMPRODUCT((HX3:HX42=ES5)*(IA3:IA42=ES7)*HY3:HY42)+SUMPRODUCT((HX3:HX42=ES6)*(IA3:IA42=ES7)*HY3:HY42)</f>
        <v>0</v>
      </c>
      <c r="EY7" s="221">
        <f ca="1">EW7-EX7+1000</f>
        <v>1000</v>
      </c>
      <c r="EZ7" s="221">
        <f t="shared" ca="1" si="21"/>
        <v>0</v>
      </c>
      <c r="FA7" s="221">
        <f ca="1">IF(ES7&lt;&gt;"",VLOOKUP(ES7,DZ4:EF40,7,FALSE),"")</f>
        <v>1000</v>
      </c>
      <c r="FB7" s="221">
        <f ca="1">IF(ES7&lt;&gt;"",VLOOKUP(ES7,DZ4:EF40,5,FALSE),"")</f>
        <v>0</v>
      </c>
      <c r="FC7" s="221">
        <f ca="1">IF(ES7&lt;&gt;"",VLOOKUP(ES7,DZ4:EH40,9,FALSE),"")</f>
        <v>18</v>
      </c>
      <c r="FD7" s="221">
        <f t="shared" ca="1" si="22"/>
        <v>0</v>
      </c>
      <c r="FE7" s="221">
        <f ca="1">IF(ES7&lt;&gt;"",RANK(FD7,FD4:FD8),"")</f>
        <v>1</v>
      </c>
      <c r="FF7" s="221">
        <f ca="1">IF(ES7&lt;&gt;"",SUMPRODUCT((FD4:FD8=FD7)*(EY4:EY8&gt;EY7)),"")</f>
        <v>0</v>
      </c>
      <c r="FG7" s="221">
        <f ca="1">IF(ES7&lt;&gt;"",SUMPRODUCT((FD4:FD8=FD7)*(EY4:EY8=EY7)*(EW4:EW8&gt;EW7)),"")</f>
        <v>0</v>
      </c>
      <c r="FH7" s="221">
        <f ca="1">IF(ES7&lt;&gt;"",SUMPRODUCT((FD4:FD8=FD7)*(EY4:EY8=EY7)*(EW4:EW8=EW7)*(FA4:FA8&gt;FA7)),"")</f>
        <v>0</v>
      </c>
      <c r="FI7" s="221">
        <f ca="1">IF(ES7&lt;&gt;"",SUMPRODUCT((FD4:FD8=FD7)*(EY4:EY8=EY7)*(EW4:EW8=EW7)*(FA4:FA8=FA7)*(FB4:FB8&gt;FB7)),"")</f>
        <v>0</v>
      </c>
      <c r="FJ7" s="221">
        <f ca="1">IF(ES7&lt;&gt;"",SUMPRODUCT((FD4:FD8=FD7)*(EY4:EY8=EY7)*(EW4:EW8=EW7)*(FA4:FA8=FA7)*(FB4:FB8=FB7)*(FC4:FC8&gt;FC7)),"")</f>
        <v>0</v>
      </c>
      <c r="FK7" s="221">
        <f t="shared" ca="1" si="29"/>
        <v>1</v>
      </c>
      <c r="FL7" s="221" t="str">
        <f ca="1">IF(ES7&lt;&gt;"",INDEX(ES4:ES8,MATCH(4,FK4:FK8,0),0),"")</f>
        <v>Albania</v>
      </c>
      <c r="FM7" s="221" t="str">
        <f ca="1">IF(EO6&lt;&gt;"",EO6,"")</f>
        <v/>
      </c>
      <c r="FN7" s="221">
        <f ca="1">SUMPRODUCT((HX3:HX42=FM7)*(IA3:IA42=FM8)*(IB3:IB42="W"))+SUMPRODUCT((HX3:HX42=FM7)*(IA3:IA42=FM5)*(IB3:IB42="W"))+SUMPRODUCT((HX3:HX42=FM7)*(IA3:IA42=FM6)*(IB3:IB42="W"))+SUMPRODUCT((HX3:HX42=FM8)*(IA3:IA42=FM7)*(IC3:IC42="W"))+SUMPRODUCT((HX3:HX42=FM5)*(IA3:IA42=FM7)*(IC3:IC42="W"))+SUMPRODUCT((HX3:HX42=FM6)*(IA3:IA42=FM7)*(IC3:IC42="W"))</f>
        <v>0</v>
      </c>
      <c r="FO7" s="221">
        <f ca="1">SUMPRODUCT((HX3:HX42=FM7)*(IA3:IA42=FM8)*(IB3:IB42="D"))+SUMPRODUCT((HX3:HX42=FM7)*(IA3:IA42=FM5)*(IB3:IB42="D"))+SUMPRODUCT((HX3:HX42=FM7)*(IA3:IA42=FM6)*(IB3:IB42="D"))+SUMPRODUCT((HX3:HX42=FM8)*(IA3:IA42=FM7)*(IB3:IB42="D"))+SUMPRODUCT((HX3:HX42=FM5)*(IA3:IA42=FM7)*(IB3:IB42="D"))+SUMPRODUCT((HX3:HX42=FM6)*(IA3:IA42=FM7)*(IB3:IB42="D"))</f>
        <v>0</v>
      </c>
      <c r="FP7" s="221">
        <f ca="1">SUMPRODUCT((HX3:HX42=FM7)*(IA3:IA42=FM8)*(IB3:IB42="L"))+SUMPRODUCT((HX3:HX42=FM7)*(IA3:IA42=FM5)*(IB3:IB42="L"))+SUMPRODUCT((HX3:HX42=FM7)*(IA3:IA42=FM6)*(IB3:IB42="L"))+SUMPRODUCT((HX3:HX42=FM8)*(IA3:IA42=FM7)*(IC3:IC42="L"))+SUMPRODUCT((HX3:HX42=FM5)*(IA3:IA42=FM7)*(IC3:IC42="L"))+SUMPRODUCT((HX3:HX42=FM6)*(IA3:IA42=FM7)*(IC3:IC42="L"))</f>
        <v>0</v>
      </c>
      <c r="FQ7" s="221">
        <f ca="1">SUMPRODUCT((HX3:HX42=FM7)*(IA3:IA42=FM8)*HY3:HY42)+SUMPRODUCT((HX3:HX42=FM7)*(IA3:IA42=FM4)*HY3:HY42)+SUMPRODUCT((HX3:HX42=FM7)*(IA3:IA42=FM5)*HY3:HY42)+SUMPRODUCT((HX3:HX42=FM7)*(IA3:IA42=FM6)*HY3:HY42)+SUMPRODUCT((HX3:HX42=FM8)*(IA3:IA42=FM7)*HZ3:HZ42)+SUMPRODUCT((HX3:HX42=FM4)*(IA3:IA42=FM7)*HZ3:HZ42)+SUMPRODUCT((HX3:HX42=FM5)*(IA3:IA42=FM7)*HZ3:HZ42)+SUMPRODUCT((HX3:HX42=FM6)*(IA3:IA42=FM7)*HZ3:HZ42)</f>
        <v>0</v>
      </c>
      <c r="FR7" s="221">
        <f ca="1">SUMPRODUCT((HX3:HX42=FM7)*(IA3:IA42=FM8)*HZ3:HZ42)+SUMPRODUCT((HX3:HX42=FM7)*(IA3:IA42=FM4)*HZ3:HZ42)+SUMPRODUCT((HX3:HX42=FM7)*(IA3:IA42=FM5)*HZ3:HZ42)+SUMPRODUCT((HX3:HX42=FM7)*(IA3:IA42=FM6)*HZ3:HZ42)+SUMPRODUCT((HX3:HX42=FM8)*(IA3:IA42=FM7)*HY3:HY42)+SUMPRODUCT((HX3:HX42=FM4)*(IA3:IA42=FM7)*HY3:HY42)+SUMPRODUCT((HX3:HX42=FM5)*(IA3:IA42=FM7)*HY3:HY42)+SUMPRODUCT((HX3:HX42=FM6)*(IA3:IA42=FM7)*HY3:HY42)</f>
        <v>0</v>
      </c>
      <c r="FS7" s="221">
        <f ca="1">FQ7-FR7+1000</f>
        <v>1000</v>
      </c>
      <c r="FT7" s="221" t="str">
        <f t="shared" ca="1" si="23"/>
        <v/>
      </c>
      <c r="FU7" s="221" t="str">
        <f ca="1">IF(FM7&lt;&gt;"",VLOOKUP(FM7,DZ4:EF40,7,FALSE),"")</f>
        <v/>
      </c>
      <c r="FV7" s="221" t="str">
        <f ca="1">IF(FM7&lt;&gt;"",VLOOKUP(FM7,DZ4:EF40,5,FALSE),"")</f>
        <v/>
      </c>
      <c r="FW7" s="221" t="str">
        <f ca="1">IF(FM7&lt;&gt;"",VLOOKUP(FM7,DZ4:EH40,9,FALSE),"")</f>
        <v/>
      </c>
      <c r="FX7" s="221" t="str">
        <f t="shared" ca="1" si="24"/>
        <v/>
      </c>
      <c r="FY7" s="221" t="str">
        <f ca="1">IF(FM7&lt;&gt;"",RANK(FX7,FX4:FX8),"")</f>
        <v/>
      </c>
      <c r="FZ7" s="221" t="str">
        <f ca="1">IF(FM7&lt;&gt;"",SUMPRODUCT((FX4:FX8=FX7)*(FS4:FS8&gt;FS7)),"")</f>
        <v/>
      </c>
      <c r="GA7" s="221" t="str">
        <f ca="1">IF(FM7&lt;&gt;"",SUMPRODUCT((FX4:FX8=FX7)*(FS4:FS8=FS7)*(FQ4:FQ8&gt;FQ7)),"")</f>
        <v/>
      </c>
      <c r="GB7" s="221" t="str">
        <f ca="1">IF(FM7&lt;&gt;"",SUMPRODUCT((FX4:FX8=FX7)*(FS4:FS8=FS7)*(FQ4:FQ8=FQ7)*(FU4:FU8&gt;FU7)),"")</f>
        <v/>
      </c>
      <c r="GC7" s="221" t="str">
        <f ca="1">IF(FM7&lt;&gt;"",SUMPRODUCT((FX4:FX8=FX7)*(FS4:FS8=FS7)*(FQ4:FQ8=FQ7)*(FU4:FU8=FU7)*(FV4:FV8&gt;FV7)),"")</f>
        <v/>
      </c>
      <c r="GD7" s="221" t="str">
        <f ca="1">IF(FM7&lt;&gt;"",SUMPRODUCT((FX4:FX8=FX7)*(FS4:FS8=FS7)*(FQ4:FQ8=FQ7)*(FU4:FU8=FU7)*(FV4:FV8=FV7)*(FW4:FW8&gt;FW7)),"")</f>
        <v/>
      </c>
      <c r="GE7" s="221" t="str">
        <f t="shared" ca="1" si="30"/>
        <v/>
      </c>
      <c r="GF7" s="221" t="str">
        <f ca="1">IF(FM7&lt;&gt;"",INDEX(FM5:FM8,MATCH(4,GE5:GE8,0),0),"")</f>
        <v/>
      </c>
      <c r="GG7" s="221" t="str">
        <f ca="1">IF(EP5&lt;&gt;"",EP5,"")</f>
        <v/>
      </c>
      <c r="GH7" s="221">
        <f ca="1">SUMPRODUCT((HX3:HX42=GG7)*(IA3:IA42=GG8)*(IB3:IB42="W"))+SUMPRODUCT((HX3:HX42=GG7)*(IA3:IA42=GG9)*(IB3:IB42="W"))+SUMPRODUCT((HX3:HX42=GG7)*(IA3:IA42=GG6)*(IB3:IB42="W"))+SUMPRODUCT((HX3:HX42=GG8)*(IA3:IA42=GG7)*(IC3:IC42="W"))+SUMPRODUCT((HX3:HX42=GG9)*(IA3:IA42=GG7)*(IC3:IC42="W"))+SUMPRODUCT((HX3:HX42=GG6)*(IA3:IA42=GG7)*(IC3:IC42="W"))</f>
        <v>0</v>
      </c>
      <c r="GI7" s="221">
        <f ca="1">SUMPRODUCT((HX3:HX42=GG7)*(IA3:IA42=GG8)*(IB3:IB42="D"))+SUMPRODUCT((HX3:HX42=GG7)*(IA3:IA42=GG9)*(IB3:IB42="D"))+SUMPRODUCT((HX3:HX42=GG7)*(IA3:IA42=GG6)*(IB3:IB42="D"))+SUMPRODUCT((HX3:HX42=GG8)*(IA3:IA42=GG7)*(IB3:IB42="D"))+SUMPRODUCT((HX3:HX42=GG9)*(IA3:IA42=GG7)*(IB3:IB42="D"))+SUMPRODUCT((HX3:HX42=GG6)*(IA3:IA42=GG7)*(IB3:IB42="D"))</f>
        <v>0</v>
      </c>
      <c r="GJ7" s="221">
        <f ca="1">SUMPRODUCT((HX3:HX42=GG7)*(IA3:IA42=GG8)*(IB3:IB42="L"))+SUMPRODUCT((HX3:HX42=GG7)*(IA3:IA42=GG9)*(IB3:IB42="L"))+SUMPRODUCT((HX3:HX42=GG7)*(IA3:IA42=GG6)*(IB3:IB42="L"))+SUMPRODUCT((HX3:HX42=GG8)*(IA3:IA42=GG7)*(IC3:IC42="L"))+SUMPRODUCT((HX3:HX42=GG9)*(IA3:IA42=GG7)*(IC3:IC42="L"))+SUMPRODUCT((HX3:HX42=GG6)*(IA3:IA42=GG7)*(IC3:IC42="L"))</f>
        <v>0</v>
      </c>
      <c r="GK7" s="221">
        <f ca="1">SUMPRODUCT((HX3:HX42=GG7)*(IA3:IA42=GG8)*HY3:HY42)+SUMPRODUCT((HX3:HX42=GG7)*(IA3:IA42=GG4)*HY3:HY42)+SUMPRODUCT((HX3:HX42=GG7)*(IA3:IA42=GG5)*HY3:HY42)+SUMPRODUCT((HX3:HX42=GG7)*(IA3:IA42=GG6)*HY3:HY42)+SUMPRODUCT((HX3:HX42=GG8)*(IA3:IA42=GG7)*HZ3:HZ42)+SUMPRODUCT((HX3:HX42=GG4)*(IA3:IA42=GG7)*HZ3:HZ42)+SUMPRODUCT((HX3:HX42=GG5)*(IA3:IA42=GG7)*HZ3:HZ42)+SUMPRODUCT((HX3:HX42=GG6)*(IA3:IA42=GG7)*HZ3:HZ42)</f>
        <v>0</v>
      </c>
      <c r="GL7" s="221">
        <f ca="1">SUMPRODUCT((HX3:HX42=GG7)*(IA3:IA42=GG8)*HZ3:HZ42)+SUMPRODUCT((HX3:HX42=GG7)*(IA3:IA42=GG4)*HZ3:HZ42)+SUMPRODUCT((HX3:HX42=GG7)*(IA3:IA42=GG5)*HZ3:HZ42)+SUMPRODUCT((HX3:HX42=GG7)*(IA3:IA42=GG6)*HZ3:HZ42)+SUMPRODUCT((HX3:HX42=GG8)*(IA3:IA42=GG7)*HY3:HY42)+SUMPRODUCT((HX3:HX42=GG4)*(IA3:IA42=GG7)*HY3:HY42)+SUMPRODUCT((HX3:HX42=GG5)*(IA3:IA42=GG7)*HY3:HY42)+SUMPRODUCT((HX3:HX42=GG6)*(IA3:IA42=GG7)*HY3:HY42)</f>
        <v>0</v>
      </c>
      <c r="GM7" s="221">
        <f ca="1">GK7-GL7+1000</f>
        <v>1000</v>
      </c>
      <c r="GN7" s="221" t="str">
        <f t="shared" ca="1" si="31"/>
        <v/>
      </c>
      <c r="GO7" s="221" t="str">
        <f ca="1">IF(GG7&lt;&gt;"",VLOOKUP(GG7,DZ4:EF40,7,FALSE),"")</f>
        <v/>
      </c>
      <c r="GP7" s="221" t="str">
        <f ca="1">IF(GG7&lt;&gt;"",VLOOKUP(GG7,DZ4:EF40,5,FALSE),"")</f>
        <v/>
      </c>
      <c r="GQ7" s="221" t="str">
        <f ca="1">IF(GG7&lt;&gt;"",VLOOKUP(GG7,DZ4:EH40,9,FALSE),"")</f>
        <v/>
      </c>
      <c r="GR7" s="221" t="str">
        <f t="shared" ca="1" si="32"/>
        <v/>
      </c>
      <c r="GS7" s="221" t="str">
        <f ca="1">IF(GG7&lt;&gt;"",RANK(GR7,GR4:GR8),"")</f>
        <v/>
      </c>
      <c r="GT7" s="221" t="str">
        <f ca="1">IF(GG7&lt;&gt;"",SUMPRODUCT((GR4:GR8=GR7)*(GM4:GM8&gt;GM7)),"")</f>
        <v/>
      </c>
      <c r="GU7" s="221" t="str">
        <f ca="1">IF(GG7&lt;&gt;"",SUMPRODUCT((GR4:GR8=GR7)*(GM4:GM8=GM7)*(GK4:GK8&gt;GK7)),"")</f>
        <v/>
      </c>
      <c r="GV7" s="221" t="str">
        <f ca="1">IF(GG7&lt;&gt;"",SUMPRODUCT((GR4:GR8=GR7)*(GM4:GM8=GM7)*(GK4:GK8=GK7)*(GO4:GO8&gt;GO7)),"")</f>
        <v/>
      </c>
      <c r="GW7" s="221" t="str">
        <f ca="1">IF(GG7&lt;&gt;"",SUMPRODUCT((GR4:GR8=GR7)*(GM4:GM8=GM7)*(GK4:GK8=GK7)*(GO4:GO8=GO7)*(GP4:GP8&gt;GP7)),"")</f>
        <v/>
      </c>
      <c r="GX7" s="221" t="str">
        <f ca="1">IF(GG7&lt;&gt;"",SUMPRODUCT((GR4:GR8=GR7)*(GM4:GM8=GM7)*(GK4:GK8=GK7)*(GO4:GO8=GO7)*(GP4:GP8=GP7)*(GQ4:GQ8&gt;GQ7)),"")</f>
        <v/>
      </c>
      <c r="GY7" s="221" t="str">
        <f ca="1">IF(GG7&lt;&gt;"",SUM(GS7:GX7)+2,"")</f>
        <v/>
      </c>
      <c r="GZ7" s="221" t="str">
        <f ca="1">IF(GG7&lt;&gt;"",INDEX(GG6:GG8,MATCH(4,GY6:GY8,0),0),"")</f>
        <v/>
      </c>
      <c r="HA7" s="221" t="str">
        <f>IF(EQ4&lt;&gt;"",EQ4,"")</f>
        <v/>
      </c>
      <c r="HB7" s="221">
        <f ca="1">SUMPRODUCT((HX3:HX42=HA7)*(IA3:IA42=HA8)*(IB3:IB42="W"))+SUMPRODUCT((HX3:HX42=HA7)*(IA3:IA42=HA9)*(IB3:IB42="W"))+SUMPRODUCT((HX3:HX42=HA7)*(IA3:IA42=HA10)*(IB3:IB42="W"))+SUMPRODUCT((HX3:HX42=HA8)*(IA3:IA42=HA7)*(IC3:IC42="W"))+SUMPRODUCT((HX3:HX42=HA9)*(IA3:IA42=HA7)*(IC3:IC42="W"))+SUMPRODUCT((HX3:HX42=HA10)*(IA3:IA42=HA7)*(IC3:IC42="W"))</f>
        <v>0</v>
      </c>
      <c r="HC7" s="221">
        <f ca="1">SUMPRODUCT((HX3:HX42=HA7)*(IA3:IA42=HA8)*(IB3:IB42="D"))+SUMPRODUCT((HX3:HX42=HA7)*(IA3:IA42=HA9)*(IB3:IB42="D"))+SUMPRODUCT((HX3:HX42=HA7)*(IA3:IA42=HA10)*(IB3:IB42="D"))+SUMPRODUCT((HX3:HX42=HA8)*(IA3:IA42=HA7)*(IB3:IB42="D"))+SUMPRODUCT((HX3:HX42=HA9)*(IA3:IA42=HA7)*(IB3:IB42="D"))+SUMPRODUCT((HX3:HX42=HA10)*(IA3:IA42=HA7)*(IB3:IB42="D"))</f>
        <v>0</v>
      </c>
      <c r="HD7" s="221">
        <f ca="1">SUMPRODUCT((HX3:HX42=HA7)*(IA3:IA42=HA8)*(IB3:IB42="L"))+SUMPRODUCT((HX3:HX42=HA7)*(IA3:IA42=HA9)*(IB3:IB42="L"))+SUMPRODUCT((HX3:HX42=HA7)*(IA3:IA42=HA10)*(IB3:IB42="L"))+SUMPRODUCT((HX3:HX42=HA8)*(IA3:IA42=HA7)*(IC3:IC42="L"))+SUMPRODUCT((HX3:HX42=HA9)*(IA3:IA42=HA7)*(IC3:IC42="L"))+SUMPRODUCT((HX3:HX42=HA10)*(IA3:IA42=HA7)*(IC3:IC42="L"))</f>
        <v>0</v>
      </c>
      <c r="HE7" s="221">
        <f ca="1">SUMPRODUCT((HX3:HX42=HA7)*(IA3:IA42=HA8)*HY3:HY42)+SUMPRODUCT((HX3:HX42=HA7)*(IA3:IA42=HA4)*HY3:HY42)+SUMPRODUCT((HX3:HX42=HA7)*(IA3:IA42=HA5)*HY3:HY42)+SUMPRODUCT((HX3:HX42=HA7)*(IA3:IA42=HA6)*HY3:HY42)+SUMPRODUCT((HX3:HX42=HA8)*(IA3:IA42=HA7)*HZ3:HZ42)+SUMPRODUCT((HX3:HX42=HA4)*(IA3:IA42=HA7)*HZ3:HZ42)+SUMPRODUCT((HX3:HX42=HA5)*(IA3:IA42=HA7)*HZ3:HZ42)+SUMPRODUCT((HX3:HX42=HA6)*(IA3:IA42=HA7)*HZ3:HZ42)</f>
        <v>0</v>
      </c>
      <c r="HF7" s="221">
        <f ca="1">SUMPRODUCT((HX3:HX42=HA7)*(IA3:IA42=HA8)*HZ3:HZ42)+SUMPRODUCT((HX3:HX42=HA7)*(IA3:IA42=HA4)*HZ3:HZ42)+SUMPRODUCT((HX3:HX42=HA7)*(IA3:IA42=HA5)*HZ3:HZ42)+SUMPRODUCT((HX3:HX42=HA7)*(IA3:IA42=HA6)*HZ3:HZ42)+SUMPRODUCT((HX3:HX42=HA8)*(IA3:IA42=HA7)*HY3:HY42)+SUMPRODUCT((HX3:HX42=HA4)*(IA3:IA42=HA7)*HY3:HY42)+SUMPRODUCT((HX3:HX42=HA5)*(IA3:IA42=HA7)*HY3:HY42)+SUMPRODUCT((HX3:HX42=HA6)*(IA3:IA42=HA7)*HY3:HY42)</f>
        <v>0</v>
      </c>
      <c r="HG7" s="221">
        <f ca="1">HE7-HF7+1000</f>
        <v>1000</v>
      </c>
      <c r="HH7" s="221" t="str">
        <f t="shared" ref="HH7" si="35">IF(HA7&lt;&gt;"",HB7*3+HC7*1,"")</f>
        <v/>
      </c>
      <c r="HI7" s="221" t="str">
        <f>IF(HA7&lt;&gt;"",VLOOKUP(HA7,DZ4:EF40,7,FALSE),"")</f>
        <v/>
      </c>
      <c r="HJ7" s="221" t="str">
        <f>IF(HA7&lt;&gt;"",VLOOKUP(HA7,DZ4:EF40,5,FALSE),"")</f>
        <v/>
      </c>
      <c r="HK7" s="221" t="str">
        <f>IF(HA7&lt;&gt;"",VLOOKUP(HA7,DZ4:EH40,9,FALSE),"")</f>
        <v/>
      </c>
      <c r="HL7" s="221" t="str">
        <f t="shared" ref="HL7" si="36">HH7</f>
        <v/>
      </c>
      <c r="HM7" s="221" t="str">
        <f>IF(HA7&lt;&gt;"",RANK(HL7,HL4:HL8),"")</f>
        <v/>
      </c>
      <c r="HN7" s="221" t="str">
        <f>IF(HA7&lt;&gt;"",SUMPRODUCT((HL4:HL8=HL7)*(HG4:HG8&gt;HG7)),"")</f>
        <v/>
      </c>
      <c r="HO7" s="221" t="str">
        <f>IF(HA7&lt;&gt;"",SUMPRODUCT((HL4:HL8=HL7)*(HG4:HG8=HG7)*(HE4:HE8&gt;HE7)),"")</f>
        <v/>
      </c>
      <c r="HP7" s="221" t="str">
        <f>IF(HA7&lt;&gt;"",SUMPRODUCT((HL4:HL8=HL7)*(HG4:HG8=HG7)*(HE4:HE8=HE7)*(HI4:HI8&gt;HI7)),"")</f>
        <v/>
      </c>
      <c r="HQ7" s="221" t="str">
        <f>IF(HA7&lt;&gt;"",SUMPRODUCT((HL4:HL8=HL7)*(HG4:HG8=HG7)*(HE4:HE8=HE7)*(HI4:HI8=HI7)*(HJ4:HJ8&gt;HJ7)),"")</f>
        <v/>
      </c>
      <c r="HR7" s="221" t="str">
        <f>IF(HA7&lt;&gt;"",SUMPRODUCT((HL4:HL8=HL7)*(HG4:HG8=HG7)*(HE4:HE8=HE7)*(HI4:HI8=HI7)*(HJ4:HJ8=HJ7)*(HK4:HK8&gt;HK7)),"")</f>
        <v/>
      </c>
      <c r="HS7" s="221" t="str">
        <f>IF(HA7&lt;&gt;"",SUM(HM7:HR7)+3,"")</f>
        <v/>
      </c>
      <c r="HT7" s="221" t="str">
        <f>IF(HA7&lt;&gt;"",IF(HS7=4,HA7,HA8),"")</f>
        <v/>
      </c>
      <c r="HU7" s="221" t="str">
        <f ca="1">IF(HT7&lt;&gt;"",HT7,IF(GZ7&lt;&gt;"",GZ7,IF(GF7&lt;&gt;"",GF7,IF(FL7&lt;&gt;"",FL7,EL7))))</f>
        <v>Albania</v>
      </c>
      <c r="HV7" s="221">
        <v>4</v>
      </c>
      <c r="HW7" s="221">
        <v>5</v>
      </c>
      <c r="HX7" s="221" t="str">
        <f t="shared" si="3"/>
        <v>Turkey</v>
      </c>
      <c r="HY7" s="223">
        <f ca="1">IF(OFFSET('Prediction Sheet'!$W14,0,HY$1)&lt;&gt;"",OFFSET('Prediction Sheet'!$W14,0,HY$1),0)</f>
        <v>0</v>
      </c>
      <c r="HZ7" s="223">
        <f ca="1">IF(OFFSET('Prediction Sheet'!$Y14,0,HY$1)&lt;&gt;"",OFFSET('Prediction Sheet'!$Y14,0,HY$1),0)</f>
        <v>0</v>
      </c>
      <c r="IA7" s="221" t="str">
        <f t="shared" si="4"/>
        <v>Croatia</v>
      </c>
      <c r="IB7" s="221" t="str">
        <f ca="1">IF(AND(OFFSET('Prediction Sheet'!$W14,0,HY$1)&lt;&gt;"",OFFSET('Prediction Sheet'!$Y14,0,HY$1)&lt;&gt;""),IF(HY7&gt;HZ7,"W",IF(HY7=HZ7,"D","L")),"")</f>
        <v/>
      </c>
      <c r="IC7" s="221" t="str">
        <f t="shared" ca="1" si="5"/>
        <v/>
      </c>
      <c r="IF7" s="221" t="str">
        <f ca="1">VLOOKUP(3,DY31:DZ34,2,FALSE)</f>
        <v>Sweden</v>
      </c>
      <c r="IG7" s="222">
        <f ca="1">VLOOKUP(IF7,DZ4:EE40,2,FALSE)</f>
        <v>0</v>
      </c>
      <c r="IH7" s="222">
        <f ca="1">VLOOKUP(IF7,DZ4:EE40,3,FALSE)</f>
        <v>0</v>
      </c>
      <c r="II7" s="222">
        <f ca="1">VLOOKUP(IF7,DZ4:EE40,4,FALSE)</f>
        <v>0</v>
      </c>
      <c r="IJ7" s="222">
        <f ca="1">VLOOKUP(IF7,DZ4:EE40,5,FALSE)</f>
        <v>0</v>
      </c>
      <c r="IK7" s="222">
        <f ca="1">VLOOKUP(IF7,DZ4:EE40,6,FALSE)</f>
        <v>0</v>
      </c>
      <c r="IL7" s="222">
        <f t="shared" ca="1" si="6"/>
        <v>1000</v>
      </c>
      <c r="IM7" s="222">
        <f t="shared" ca="1" si="7"/>
        <v>0</v>
      </c>
      <c r="IN7" s="221">
        <f t="shared" ca="1" si="8"/>
        <v>11</v>
      </c>
      <c r="IO7" s="221">
        <f ca="1">RANK(IM7,IM3:IM8)</f>
        <v>1</v>
      </c>
      <c r="IP7" s="221">
        <f ca="1">SUMPRODUCT((IO3:IO8=IO7)*(IL3:IL8&gt;IL7))</f>
        <v>0</v>
      </c>
      <c r="IQ7" s="221">
        <f ca="1">SUMPRODUCT((IO3:IO8=IO7)*(IL3:IL8=IL7)*(IJ3:IJ8&gt;IJ7))</f>
        <v>0</v>
      </c>
      <c r="IR7" s="221">
        <f ca="1">SUMPRODUCT((IO3:IO8=IO7)*(IL3:IL8=IL7)*(IJ3:IJ8=IJ7)*(IN3:IN8&gt;IN7))</f>
        <v>1</v>
      </c>
      <c r="IS7" s="221">
        <f t="shared" ca="1" si="9"/>
        <v>2</v>
      </c>
      <c r="IT7" s="221" t="s">
        <v>111</v>
      </c>
      <c r="IU7" s="221">
        <v>5</v>
      </c>
      <c r="MW7" s="223"/>
      <c r="MX7" s="223"/>
      <c r="RU7" s="223"/>
      <c r="RV7" s="223"/>
      <c r="WS7" s="223"/>
      <c r="WT7" s="223"/>
      <c r="ABQ7" s="223"/>
      <c r="ABR7" s="223"/>
      <c r="AGO7" s="223"/>
      <c r="AGP7" s="223"/>
      <c r="ALM7" s="223"/>
      <c r="ALN7" s="223"/>
      <c r="AQK7" s="223"/>
      <c r="AQL7" s="223"/>
      <c r="AVI7" s="223"/>
      <c r="AVJ7" s="223"/>
      <c r="BAG7" s="223"/>
      <c r="BAH7" s="223"/>
      <c r="BFE7" s="223"/>
      <c r="BFF7" s="223"/>
      <c r="BKC7" s="223"/>
      <c r="BKD7" s="223"/>
      <c r="BPA7" s="223"/>
      <c r="BPB7" s="223"/>
      <c r="BTY7" s="223"/>
      <c r="BTZ7" s="223"/>
      <c r="BYW7" s="223"/>
      <c r="BYX7" s="223"/>
      <c r="CDU7" s="223"/>
      <c r="CDV7" s="223"/>
      <c r="CIS7" s="223"/>
      <c r="CIT7" s="223"/>
      <c r="CNQ7" s="223"/>
      <c r="CNR7" s="223"/>
      <c r="CSO7" s="223"/>
      <c r="CSP7" s="223"/>
      <c r="CXM7" s="223"/>
      <c r="CXN7" s="223"/>
      <c r="DCK7" s="223"/>
      <c r="DCL7" s="223"/>
      <c r="DHI7" s="223"/>
      <c r="DHJ7" s="223"/>
      <c r="DMG7" s="223"/>
      <c r="DMH7" s="223"/>
      <c r="DRE7" s="223"/>
      <c r="DRF7" s="223"/>
      <c r="DWC7" s="223"/>
      <c r="DWD7" s="223"/>
      <c r="EBA7" s="223"/>
      <c r="EBB7" s="223"/>
      <c r="EFY7" s="223"/>
      <c r="EFZ7" s="223"/>
      <c r="EKW7" s="223"/>
      <c r="EKX7" s="223"/>
      <c r="EPU7" s="223"/>
      <c r="EPV7" s="223"/>
      <c r="EUS7" s="223"/>
      <c r="EUT7" s="223"/>
      <c r="EZQ7" s="223"/>
      <c r="EZR7" s="223"/>
      <c r="FEO7" s="223"/>
      <c r="FEP7" s="223"/>
      <c r="FJM7" s="223"/>
      <c r="FJN7" s="223"/>
      <c r="FOK7" s="223"/>
      <c r="FOL7" s="223"/>
      <c r="FTI7" s="223"/>
      <c r="FTJ7" s="223"/>
      <c r="FYG7" s="223"/>
      <c r="FYH7" s="223"/>
      <c r="GDE7" s="223"/>
      <c r="GDF7" s="223"/>
      <c r="GIC7" s="223"/>
      <c r="GID7" s="223"/>
      <c r="GNA7" s="223"/>
      <c r="GNB7" s="223"/>
      <c r="GRY7" s="223"/>
      <c r="GRZ7" s="223"/>
      <c r="GWW7" s="223"/>
      <c r="GWX7" s="223"/>
      <c r="HBU7" s="223"/>
      <c r="HBV7" s="223"/>
      <c r="HGS7" s="223"/>
      <c r="HGT7" s="223"/>
      <c r="HLQ7" s="223"/>
      <c r="HLR7" s="223"/>
      <c r="HQO7" s="223"/>
      <c r="HQP7" s="223"/>
      <c r="HVM7" s="223"/>
      <c r="HVN7" s="223"/>
      <c r="IAK7" s="223"/>
      <c r="IAL7" s="223"/>
      <c r="IFI7" s="223"/>
      <c r="IFJ7" s="223"/>
      <c r="IKG7" s="223"/>
      <c r="IKH7" s="223"/>
      <c r="IPE7" s="223"/>
      <c r="IPF7" s="223"/>
      <c r="IUC7" s="223"/>
      <c r="IUD7" s="223"/>
      <c r="IZA7" s="223"/>
      <c r="IZB7" s="223"/>
      <c r="JDY7" s="223"/>
      <c r="JDZ7" s="223"/>
      <c r="JIW7" s="223"/>
      <c r="JIX7" s="223"/>
      <c r="JNU7" s="223"/>
      <c r="JNV7" s="223"/>
      <c r="JSS7" s="223"/>
      <c r="JST7" s="223"/>
      <c r="JXQ7" s="223"/>
      <c r="JXR7" s="223"/>
      <c r="KCO7" s="223"/>
      <c r="KCP7" s="223"/>
      <c r="KHM7" s="223"/>
      <c r="KHN7" s="223"/>
      <c r="KMK7" s="223"/>
      <c r="KML7" s="223"/>
      <c r="KRI7" s="223"/>
      <c r="KRJ7" s="223"/>
      <c r="KWG7" s="223"/>
      <c r="KWH7" s="223"/>
      <c r="LBE7" s="223"/>
      <c r="LBF7" s="223"/>
      <c r="LGC7" s="223"/>
      <c r="LGD7" s="223"/>
      <c r="LLA7" s="223"/>
      <c r="LLB7" s="223"/>
      <c r="LPY7" s="223"/>
      <c r="LPZ7" s="223"/>
      <c r="LUW7" s="223"/>
      <c r="LUX7" s="223"/>
      <c r="LZU7" s="223"/>
      <c r="LZV7" s="223"/>
      <c r="MES7" s="223"/>
      <c r="MET7" s="223"/>
      <c r="MJQ7" s="223"/>
      <c r="MJR7" s="223"/>
      <c r="MOO7" s="223"/>
      <c r="MOP7" s="223"/>
      <c r="MTM7" s="223"/>
      <c r="MTN7" s="223"/>
      <c r="MYK7" s="223"/>
      <c r="MYL7" s="223"/>
      <c r="NDI7" s="223"/>
      <c r="NDJ7" s="223"/>
      <c r="NIG7" s="223"/>
      <c r="NIH7" s="223"/>
      <c r="NNE7" s="223"/>
      <c r="NNF7" s="223"/>
      <c r="NSC7" s="223"/>
      <c r="NSD7" s="223"/>
      <c r="NXA7" s="223"/>
      <c r="NXB7" s="223"/>
      <c r="OBY7" s="223"/>
      <c r="OBZ7" s="223"/>
      <c r="OGW7" s="223"/>
      <c r="OGX7" s="223"/>
      <c r="OLU7" s="223"/>
      <c r="OLV7" s="223"/>
      <c r="OQS7" s="223"/>
      <c r="OQT7" s="223"/>
      <c r="OVQ7" s="223"/>
      <c r="OVR7" s="223"/>
      <c r="PAO7" s="223"/>
      <c r="PAP7" s="223"/>
      <c r="PFM7" s="223"/>
      <c r="PFN7" s="223"/>
      <c r="PKK7" s="223"/>
      <c r="PKL7" s="223"/>
      <c r="PPI7" s="223"/>
      <c r="PPJ7" s="223"/>
      <c r="PUG7" s="223"/>
      <c r="PUH7" s="223"/>
      <c r="PZE7" s="223"/>
      <c r="PZF7" s="223"/>
      <c r="QEC7" s="223"/>
      <c r="QED7" s="223"/>
      <c r="QJA7" s="223"/>
      <c r="QJB7" s="223"/>
      <c r="QNY7" s="223"/>
      <c r="QNZ7" s="223"/>
      <c r="QSW7" s="223"/>
      <c r="QSX7" s="223"/>
      <c r="QXU7" s="223"/>
      <c r="QXV7" s="223"/>
      <c r="RCS7" s="223"/>
      <c r="RCT7" s="223"/>
      <c r="RHQ7" s="223"/>
      <c r="RHR7" s="223"/>
      <c r="RMO7" s="223"/>
      <c r="RMP7" s="223"/>
      <c r="RRM7" s="223"/>
      <c r="RRN7" s="223"/>
      <c r="RWK7" s="223"/>
      <c r="RWL7" s="223"/>
      <c r="SBI7" s="223"/>
      <c r="SBJ7" s="223"/>
    </row>
    <row r="8" spans="1:1024 1129:2048 2153:3072 3177:4096 4201:5120 5225:6144 6249:7168 7273:8192 8297:9216 9321:10240 10345:11264 11369:12288 12393:12928" x14ac:dyDescent="0.2">
      <c r="CY8" s="221">
        <v>6</v>
      </c>
      <c r="CZ8" s="221" t="str">
        <f>Tournament!H18</f>
        <v>Poland</v>
      </c>
      <c r="DA8" s="221">
        <f>IF(AND(Tournament!J18&lt;&gt;"",Tournament!L18&lt;&gt;""),Tournament!J18,0)</f>
        <v>0</v>
      </c>
      <c r="DB8" s="221">
        <f>IF(AND(Tournament!L18&lt;&gt;"",Tournament!J18&lt;&gt;""),Tournament!L18,0)</f>
        <v>0</v>
      </c>
      <c r="DC8" s="221" t="str">
        <f>Tournament!N18</f>
        <v>Northern Ireland</v>
      </c>
      <c r="DD8" s="221" t="str">
        <f>IF(AND(Tournament!J18&lt;&gt;"",Tournament!L18&lt;&gt;""),IF(DA8&gt;DB8,"W",IF(DA8=DB8,"D","L")),"")</f>
        <v/>
      </c>
      <c r="DE8" s="221" t="str">
        <f t="shared" si="0"/>
        <v/>
      </c>
      <c r="DH8" s="221" t="str">
        <f>Tournament!AD39</f>
        <v>Hungary</v>
      </c>
      <c r="DI8" s="222">
        <f>Tournament!AI39</f>
        <v>0</v>
      </c>
      <c r="DJ8" s="222">
        <f>Tournament!AJ39</f>
        <v>0</v>
      </c>
      <c r="DK8" s="222">
        <f>Tournament!AK39</f>
        <v>0</v>
      </c>
      <c r="DL8" s="222">
        <f>Tournament!AL39</f>
        <v>0</v>
      </c>
      <c r="DM8" s="222">
        <f>Tournament!AN39</f>
        <v>0</v>
      </c>
      <c r="DN8" s="222">
        <f>Tournament!AO39</f>
        <v>0</v>
      </c>
      <c r="DO8" s="222">
        <f>Tournament!AP39</f>
        <v>0</v>
      </c>
      <c r="DP8" s="221">
        <f t="shared" si="1"/>
        <v>7</v>
      </c>
      <c r="DQ8" s="221">
        <f>RANK(DO8,DO3:DO8)</f>
        <v>1</v>
      </c>
      <c r="DR8" s="221">
        <f>SUMPRODUCT((DQ3:DQ8=DQ8)*(DN3:DN8&gt;DN8))</f>
        <v>0</v>
      </c>
      <c r="DS8" s="221">
        <f>SUMPRODUCT((DQ3:DQ8=DQ8)*(DN3:DN8=DN8)*(DL3:DL8&gt;DL8))</f>
        <v>0</v>
      </c>
      <c r="DT8" s="221">
        <f>SUMPRODUCT((DQ3:DQ8=DQ8)*(DN3:DN8=DN8)*(DL3:DL8=DL8)*(DP3:DP8&gt;DP8))</f>
        <v>5</v>
      </c>
      <c r="DU8" s="221">
        <f t="shared" si="2"/>
        <v>6</v>
      </c>
      <c r="DV8" s="221" t="s">
        <v>112</v>
      </c>
      <c r="DW8" s="221">
        <v>6</v>
      </c>
      <c r="HW8" s="221">
        <v>6</v>
      </c>
      <c r="HX8" s="221" t="str">
        <f t="shared" si="3"/>
        <v>Poland</v>
      </c>
      <c r="HY8" s="223">
        <f ca="1">IF(OFFSET('Prediction Sheet'!$W15,0,HY$1)&lt;&gt;"",OFFSET('Prediction Sheet'!$W15,0,HY$1),0)</f>
        <v>0</v>
      </c>
      <c r="HZ8" s="223">
        <f ca="1">IF(OFFSET('Prediction Sheet'!$Y15,0,HY$1)&lt;&gt;"",OFFSET('Prediction Sheet'!$Y15,0,HY$1),0)</f>
        <v>0</v>
      </c>
      <c r="IA8" s="221" t="str">
        <f t="shared" si="4"/>
        <v>Northern Ireland</v>
      </c>
      <c r="IB8" s="221" t="str">
        <f ca="1">IF(AND(OFFSET('Prediction Sheet'!$W15,0,HY$1)&lt;&gt;"",OFFSET('Prediction Sheet'!$Y15,0,HY$1)&lt;&gt;""),IF(HY8&gt;HZ8,"W",IF(HY8=HZ8,"D","L")),"")</f>
        <v/>
      </c>
      <c r="IC8" s="221" t="str">
        <f t="shared" ca="1" si="5"/>
        <v/>
      </c>
      <c r="IF8" s="221" t="str">
        <f ca="1">VLOOKUP(3,DY37:DZ40,2,FALSE)</f>
        <v>Hungary</v>
      </c>
      <c r="IG8" s="222">
        <f ca="1">VLOOKUP(IF8,DZ4:EE40,2,FALSE)</f>
        <v>0</v>
      </c>
      <c r="IH8" s="222">
        <f ca="1">VLOOKUP(IF8,DZ4:EE40,3,FALSE)</f>
        <v>0</v>
      </c>
      <c r="II8" s="222">
        <f ca="1">VLOOKUP(IF8,DZ4:EE40,4,FALSE)</f>
        <v>0</v>
      </c>
      <c r="IJ8" s="222">
        <f ca="1">VLOOKUP(IF8,DZ4:EE40,5,FALSE)</f>
        <v>0</v>
      </c>
      <c r="IK8" s="222">
        <f ca="1">VLOOKUP(IF8,DZ4:EE40,6,FALSE)</f>
        <v>0</v>
      </c>
      <c r="IL8" s="222">
        <f t="shared" ca="1" si="6"/>
        <v>1000</v>
      </c>
      <c r="IM8" s="222">
        <f t="shared" ca="1" si="7"/>
        <v>0</v>
      </c>
      <c r="IN8" s="221">
        <f t="shared" ca="1" si="8"/>
        <v>7</v>
      </c>
      <c r="IO8" s="221">
        <f ca="1">RANK(IM8,IM3:IM8)</f>
        <v>1</v>
      </c>
      <c r="IP8" s="221">
        <f ca="1">SUMPRODUCT((IO3:IO8=IO8)*(IL3:IL8&gt;IL8))</f>
        <v>0</v>
      </c>
      <c r="IQ8" s="221">
        <f ca="1">SUMPRODUCT((IO3:IO8=IO8)*(IL3:IL8=IL8)*(IJ3:IJ8&gt;IJ8))</f>
        <v>0</v>
      </c>
      <c r="IR8" s="221">
        <f ca="1">SUMPRODUCT((IO3:IO8=IO8)*(IL3:IL8=IL8)*(IJ3:IJ8=IJ8)*(IN3:IN8&gt;IN8))</f>
        <v>5</v>
      </c>
      <c r="IS8" s="221">
        <f t="shared" ca="1" si="9"/>
        <v>6</v>
      </c>
      <c r="IT8" s="221" t="s">
        <v>112</v>
      </c>
      <c r="IU8" s="221">
        <v>6</v>
      </c>
      <c r="MW8" s="223"/>
      <c r="MX8" s="223"/>
      <c r="RU8" s="223"/>
      <c r="RV8" s="223"/>
      <c r="WS8" s="223"/>
      <c r="WT8" s="223"/>
      <c r="ABQ8" s="223"/>
      <c r="ABR8" s="223"/>
      <c r="AGO8" s="223"/>
      <c r="AGP8" s="223"/>
      <c r="ALM8" s="223"/>
      <c r="ALN8" s="223"/>
      <c r="AQK8" s="223"/>
      <c r="AQL8" s="223"/>
      <c r="AVI8" s="223"/>
      <c r="AVJ8" s="223"/>
      <c r="BAG8" s="223"/>
      <c r="BAH8" s="223"/>
      <c r="BFE8" s="223"/>
      <c r="BFF8" s="223"/>
      <c r="BKC8" s="223"/>
      <c r="BKD8" s="223"/>
      <c r="BPA8" s="223"/>
      <c r="BPB8" s="223"/>
      <c r="BTY8" s="223"/>
      <c r="BTZ8" s="223"/>
      <c r="BYW8" s="223"/>
      <c r="BYX8" s="223"/>
      <c r="CDU8" s="223"/>
      <c r="CDV8" s="223"/>
      <c r="CIS8" s="223"/>
      <c r="CIT8" s="223"/>
      <c r="CNQ8" s="223"/>
      <c r="CNR8" s="223"/>
      <c r="CSO8" s="223"/>
      <c r="CSP8" s="223"/>
      <c r="CXM8" s="223"/>
      <c r="CXN8" s="223"/>
      <c r="DCK8" s="223"/>
      <c r="DCL8" s="223"/>
      <c r="DHI8" s="223"/>
      <c r="DHJ8" s="223"/>
      <c r="DMG8" s="223"/>
      <c r="DMH8" s="223"/>
      <c r="DRE8" s="223"/>
      <c r="DRF8" s="223"/>
      <c r="DWC8" s="223"/>
      <c r="DWD8" s="223"/>
      <c r="EBA8" s="223"/>
      <c r="EBB8" s="223"/>
      <c r="EFY8" s="223"/>
      <c r="EFZ8" s="223"/>
      <c r="EKW8" s="223"/>
      <c r="EKX8" s="223"/>
      <c r="EPU8" s="223"/>
      <c r="EPV8" s="223"/>
      <c r="EUS8" s="223"/>
      <c r="EUT8" s="223"/>
      <c r="EZQ8" s="223"/>
      <c r="EZR8" s="223"/>
      <c r="FEO8" s="223"/>
      <c r="FEP8" s="223"/>
      <c r="FJM8" s="223"/>
      <c r="FJN8" s="223"/>
      <c r="FOK8" s="223"/>
      <c r="FOL8" s="223"/>
      <c r="FTI8" s="223"/>
      <c r="FTJ8" s="223"/>
      <c r="FYG8" s="223"/>
      <c r="FYH8" s="223"/>
      <c r="GDE8" s="223"/>
      <c r="GDF8" s="223"/>
      <c r="GIC8" s="223"/>
      <c r="GID8" s="223"/>
      <c r="GNA8" s="223"/>
      <c r="GNB8" s="223"/>
      <c r="GRY8" s="223"/>
      <c r="GRZ8" s="223"/>
      <c r="GWW8" s="223"/>
      <c r="GWX8" s="223"/>
      <c r="HBU8" s="223"/>
      <c r="HBV8" s="223"/>
      <c r="HGS8" s="223"/>
      <c r="HGT8" s="223"/>
      <c r="HLQ8" s="223"/>
      <c r="HLR8" s="223"/>
      <c r="HQO8" s="223"/>
      <c r="HQP8" s="223"/>
      <c r="HVM8" s="223"/>
      <c r="HVN8" s="223"/>
      <c r="IAK8" s="223"/>
      <c r="IAL8" s="223"/>
      <c r="IFI8" s="223"/>
      <c r="IFJ8" s="223"/>
      <c r="IKG8" s="223"/>
      <c r="IKH8" s="223"/>
      <c r="IPE8" s="223"/>
      <c r="IPF8" s="223"/>
      <c r="IUC8" s="223"/>
      <c r="IUD8" s="223"/>
      <c r="IZA8" s="223"/>
      <c r="IZB8" s="223"/>
      <c r="JDY8" s="223"/>
      <c r="JDZ8" s="223"/>
      <c r="JIW8" s="223"/>
      <c r="JIX8" s="223"/>
      <c r="JNU8" s="223"/>
      <c r="JNV8" s="223"/>
      <c r="JSS8" s="223"/>
      <c r="JST8" s="223"/>
      <c r="JXQ8" s="223"/>
      <c r="JXR8" s="223"/>
      <c r="KCO8" s="223"/>
      <c r="KCP8" s="223"/>
      <c r="KHM8" s="223"/>
      <c r="KHN8" s="223"/>
      <c r="KMK8" s="223"/>
      <c r="KML8" s="223"/>
      <c r="KRI8" s="223"/>
      <c r="KRJ8" s="223"/>
      <c r="KWG8" s="223"/>
      <c r="KWH8" s="223"/>
      <c r="LBE8" s="223"/>
      <c r="LBF8" s="223"/>
      <c r="LGC8" s="223"/>
      <c r="LGD8" s="223"/>
      <c r="LLA8" s="223"/>
      <c r="LLB8" s="223"/>
      <c r="LPY8" s="223"/>
      <c r="LPZ8" s="223"/>
      <c r="LUW8" s="223"/>
      <c r="LUX8" s="223"/>
      <c r="LZU8" s="223"/>
      <c r="LZV8" s="223"/>
      <c r="MES8" s="223"/>
      <c r="MET8" s="223"/>
      <c r="MJQ8" s="223"/>
      <c r="MJR8" s="223"/>
      <c r="MOO8" s="223"/>
      <c r="MOP8" s="223"/>
      <c r="MTM8" s="223"/>
      <c r="MTN8" s="223"/>
      <c r="MYK8" s="223"/>
      <c r="MYL8" s="223"/>
      <c r="NDI8" s="223"/>
      <c r="NDJ8" s="223"/>
      <c r="NIG8" s="223"/>
      <c r="NIH8" s="223"/>
      <c r="NNE8" s="223"/>
      <c r="NNF8" s="223"/>
      <c r="NSC8" s="223"/>
      <c r="NSD8" s="223"/>
      <c r="NXA8" s="223"/>
      <c r="NXB8" s="223"/>
      <c r="OBY8" s="223"/>
      <c r="OBZ8" s="223"/>
      <c r="OGW8" s="223"/>
      <c r="OGX8" s="223"/>
      <c r="OLU8" s="223"/>
      <c r="OLV8" s="223"/>
      <c r="OQS8" s="223"/>
      <c r="OQT8" s="223"/>
      <c r="OVQ8" s="223"/>
      <c r="OVR8" s="223"/>
      <c r="PAO8" s="223"/>
      <c r="PAP8" s="223"/>
      <c r="PFM8" s="223"/>
      <c r="PFN8" s="223"/>
      <c r="PKK8" s="223"/>
      <c r="PKL8" s="223"/>
      <c r="PPI8" s="223"/>
      <c r="PPJ8" s="223"/>
      <c r="PUG8" s="223"/>
      <c r="PUH8" s="223"/>
      <c r="PZE8" s="223"/>
      <c r="PZF8" s="223"/>
      <c r="QEC8" s="223"/>
      <c r="QED8" s="223"/>
      <c r="QJA8" s="223"/>
      <c r="QJB8" s="223"/>
      <c r="QNY8" s="223"/>
      <c r="QNZ8" s="223"/>
      <c r="QSW8" s="223"/>
      <c r="QSX8" s="223"/>
      <c r="QXU8" s="223"/>
      <c r="QXV8" s="223"/>
      <c r="RCS8" s="223"/>
      <c r="RCT8" s="223"/>
      <c r="RHQ8" s="223"/>
      <c r="RHR8" s="223"/>
      <c r="RMO8" s="223"/>
      <c r="RMP8" s="223"/>
      <c r="RRM8" s="223"/>
      <c r="RRN8" s="223"/>
      <c r="RWK8" s="223"/>
      <c r="RWL8" s="223"/>
      <c r="SBI8" s="223"/>
      <c r="SBJ8" s="223"/>
    </row>
    <row r="9" spans="1:1024 1129:2048 2153:3072 3177:4096 4201:5120 5225:6144 6249:7168 7273:8192 8297:9216 9321:10240 10345:11264 11369:12288 12393:12928" x14ac:dyDescent="0.2">
      <c r="BG9" s="221" t="s">
        <v>184</v>
      </c>
      <c r="CY9" s="221">
        <v>7</v>
      </c>
      <c r="CZ9" s="221" t="str">
        <f>Tournament!H19</f>
        <v>Germany</v>
      </c>
      <c r="DA9" s="221">
        <f>IF(AND(Tournament!J19&lt;&gt;"",Tournament!L19&lt;&gt;""),Tournament!J19,0)</f>
        <v>0</v>
      </c>
      <c r="DB9" s="221">
        <f>IF(AND(Tournament!L19&lt;&gt;"",Tournament!J19&lt;&gt;""),Tournament!L19,0)</f>
        <v>0</v>
      </c>
      <c r="DC9" s="221" t="str">
        <f>Tournament!N19</f>
        <v>Ukraine</v>
      </c>
      <c r="DD9" s="221" t="str">
        <f>IF(AND(Tournament!J19&lt;&gt;"",Tournament!L19&lt;&gt;""),IF(DA9&gt;DB9,"W",IF(DA9=DB9,"D","L")),"")</f>
        <v/>
      </c>
      <c r="DE9" s="221" t="str">
        <f t="shared" si="0"/>
        <v/>
      </c>
      <c r="GE9" s="221" t="s">
        <v>184</v>
      </c>
      <c r="HW9" s="221">
        <v>7</v>
      </c>
      <c r="HX9" s="221" t="str">
        <f t="shared" si="3"/>
        <v>Germany</v>
      </c>
      <c r="HY9" s="223">
        <f ca="1">IF(OFFSET('Prediction Sheet'!$W16,0,HY$1)&lt;&gt;"",OFFSET('Prediction Sheet'!$W16,0,HY$1),0)</f>
        <v>0</v>
      </c>
      <c r="HZ9" s="223">
        <f ca="1">IF(OFFSET('Prediction Sheet'!$Y16,0,HY$1)&lt;&gt;"",OFFSET('Prediction Sheet'!$Y16,0,HY$1),0)</f>
        <v>0</v>
      </c>
      <c r="IA9" s="221" t="str">
        <f t="shared" si="4"/>
        <v>Ukraine</v>
      </c>
      <c r="IB9" s="221" t="str">
        <f ca="1">IF(AND(OFFSET('Prediction Sheet'!$W16,0,HY$1)&lt;&gt;"",OFFSET('Prediction Sheet'!$Y16,0,HY$1)&lt;&gt;""),IF(HY9&gt;HZ9,"W",IF(HY9=HZ9,"D","L")),"")</f>
        <v/>
      </c>
      <c r="IC9" s="221" t="str">
        <f t="shared" ca="1" si="5"/>
        <v/>
      </c>
      <c r="MW9" s="223"/>
      <c r="MX9" s="223"/>
      <c r="RU9" s="223"/>
      <c r="RV9" s="223"/>
      <c r="WS9" s="223"/>
      <c r="WT9" s="223"/>
      <c r="ABQ9" s="223"/>
      <c r="ABR9" s="223"/>
      <c r="AGO9" s="223"/>
      <c r="AGP9" s="223"/>
      <c r="ALM9" s="223"/>
      <c r="ALN9" s="223"/>
      <c r="AQK9" s="223"/>
      <c r="AQL9" s="223"/>
      <c r="AVI9" s="223"/>
      <c r="AVJ9" s="223"/>
      <c r="BAG9" s="223"/>
      <c r="BAH9" s="223"/>
      <c r="BFE9" s="223"/>
      <c r="BFF9" s="223"/>
      <c r="BKC9" s="223"/>
      <c r="BKD9" s="223"/>
      <c r="BPA9" s="223"/>
      <c r="BPB9" s="223"/>
      <c r="BTY9" s="223"/>
      <c r="BTZ9" s="223"/>
      <c r="BYW9" s="223"/>
      <c r="BYX9" s="223"/>
      <c r="CDU9" s="223"/>
      <c r="CDV9" s="223"/>
      <c r="CIS9" s="223"/>
      <c r="CIT9" s="223"/>
      <c r="CNQ9" s="223"/>
      <c r="CNR9" s="223"/>
      <c r="CSO9" s="223"/>
      <c r="CSP9" s="223"/>
      <c r="CXM9" s="223"/>
      <c r="CXN9" s="223"/>
      <c r="DCK9" s="223"/>
      <c r="DCL9" s="223"/>
      <c r="DHI9" s="223"/>
      <c r="DHJ9" s="223"/>
      <c r="DMG9" s="223"/>
      <c r="DMH9" s="223"/>
      <c r="DRE9" s="223"/>
      <c r="DRF9" s="223"/>
      <c r="DWC9" s="223"/>
      <c r="DWD9" s="223"/>
      <c r="EBA9" s="223"/>
      <c r="EBB9" s="223"/>
      <c r="EFY9" s="223"/>
      <c r="EFZ9" s="223"/>
      <c r="EKW9" s="223"/>
      <c r="EKX9" s="223"/>
      <c r="EPU9" s="223"/>
      <c r="EPV9" s="223"/>
      <c r="EUS9" s="223"/>
      <c r="EUT9" s="223"/>
      <c r="EZQ9" s="223"/>
      <c r="EZR9" s="223"/>
      <c r="FEO9" s="223"/>
      <c r="FEP9" s="223"/>
      <c r="FJM9" s="223"/>
      <c r="FJN9" s="223"/>
      <c r="FOK9" s="223"/>
      <c r="FOL9" s="223"/>
      <c r="FTI9" s="223"/>
      <c r="FTJ9" s="223"/>
      <c r="FYG9" s="223"/>
      <c r="FYH9" s="223"/>
      <c r="GDE9" s="223"/>
      <c r="GDF9" s="223"/>
      <c r="GIC9" s="223"/>
      <c r="GID9" s="223"/>
      <c r="GNA9" s="223"/>
      <c r="GNB9" s="223"/>
      <c r="GRY9" s="223"/>
      <c r="GRZ9" s="223"/>
      <c r="GWW9" s="223"/>
      <c r="GWX9" s="223"/>
      <c r="HBU9" s="223"/>
      <c r="HBV9" s="223"/>
      <c r="HGS9" s="223"/>
      <c r="HGT9" s="223"/>
      <c r="HLQ9" s="223"/>
      <c r="HLR9" s="223"/>
      <c r="HQO9" s="223"/>
      <c r="HQP9" s="223"/>
      <c r="HVM9" s="223"/>
      <c r="HVN9" s="223"/>
      <c r="IAK9" s="223"/>
      <c r="IAL9" s="223"/>
      <c r="IFI9" s="223"/>
      <c r="IFJ9" s="223"/>
      <c r="IKG9" s="223"/>
      <c r="IKH9" s="223"/>
      <c r="IPE9" s="223"/>
      <c r="IPF9" s="223"/>
      <c r="IUC9" s="223"/>
      <c r="IUD9" s="223"/>
      <c r="IZA9" s="223"/>
      <c r="IZB9" s="223"/>
      <c r="JDY9" s="223"/>
      <c r="JDZ9" s="223"/>
      <c r="JIW9" s="223"/>
      <c r="JIX9" s="223"/>
      <c r="JNU9" s="223"/>
      <c r="JNV9" s="223"/>
      <c r="JSS9" s="223"/>
      <c r="JST9" s="223"/>
      <c r="JXQ9" s="223"/>
      <c r="JXR9" s="223"/>
      <c r="KCO9" s="223"/>
      <c r="KCP9" s="223"/>
      <c r="KHM9" s="223"/>
      <c r="KHN9" s="223"/>
      <c r="KMK9" s="223"/>
      <c r="KML9" s="223"/>
      <c r="KRI9" s="223"/>
      <c r="KRJ9" s="223"/>
      <c r="KWG9" s="223"/>
      <c r="KWH9" s="223"/>
      <c r="LBE9" s="223"/>
      <c r="LBF9" s="223"/>
      <c r="LGC9" s="223"/>
      <c r="LGD9" s="223"/>
      <c r="LLA9" s="223"/>
      <c r="LLB9" s="223"/>
      <c r="LPY9" s="223"/>
      <c r="LPZ9" s="223"/>
      <c r="LUW9" s="223"/>
      <c r="LUX9" s="223"/>
      <c r="LZU9" s="223"/>
      <c r="LZV9" s="223"/>
      <c r="MES9" s="223"/>
      <c r="MET9" s="223"/>
      <c r="MJQ9" s="223"/>
      <c r="MJR9" s="223"/>
      <c r="MOO9" s="223"/>
      <c r="MOP9" s="223"/>
      <c r="MTM9" s="223"/>
      <c r="MTN9" s="223"/>
      <c r="MYK9" s="223"/>
      <c r="MYL9" s="223"/>
      <c r="NDI9" s="223"/>
      <c r="NDJ9" s="223"/>
      <c r="NIG9" s="223"/>
      <c r="NIH9" s="223"/>
      <c r="NNE9" s="223"/>
      <c r="NNF9" s="223"/>
      <c r="NSC9" s="223"/>
      <c r="NSD9" s="223"/>
      <c r="NXA9" s="223"/>
      <c r="NXB9" s="223"/>
      <c r="OBY9" s="223"/>
      <c r="OBZ9" s="223"/>
      <c r="OGW9" s="223"/>
      <c r="OGX9" s="223"/>
      <c r="OLU9" s="223"/>
      <c r="OLV9" s="223"/>
      <c r="OQS9" s="223"/>
      <c r="OQT9" s="223"/>
      <c r="OVQ9" s="223"/>
      <c r="OVR9" s="223"/>
      <c r="PAO9" s="223"/>
      <c r="PAP9" s="223"/>
      <c r="PFM9" s="223"/>
      <c r="PFN9" s="223"/>
      <c r="PKK9" s="223"/>
      <c r="PKL9" s="223"/>
      <c r="PPI9" s="223"/>
      <c r="PPJ9" s="223"/>
      <c r="PUG9" s="223"/>
      <c r="PUH9" s="223"/>
      <c r="PZE9" s="223"/>
      <c r="PZF9" s="223"/>
      <c r="QEC9" s="223"/>
      <c r="QED9" s="223"/>
      <c r="QJA9" s="223"/>
      <c r="QJB9" s="223"/>
      <c r="QNY9" s="223"/>
      <c r="QNZ9" s="223"/>
      <c r="QSW9" s="223"/>
      <c r="QSX9" s="223"/>
      <c r="QXU9" s="223"/>
      <c r="QXV9" s="223"/>
      <c r="RCS9" s="223"/>
      <c r="RCT9" s="223"/>
      <c r="RHQ9" s="223"/>
      <c r="RHR9" s="223"/>
      <c r="RMO9" s="223"/>
      <c r="RMP9" s="223"/>
      <c r="RRM9" s="223"/>
      <c r="RRN9" s="223"/>
      <c r="RWK9" s="223"/>
      <c r="RWL9" s="223"/>
      <c r="SBI9" s="223"/>
      <c r="SBJ9" s="223"/>
    </row>
    <row r="10" spans="1:1024 1129:2048 2153:3072 3177:4096 4201:5120 5225:6144 6249:7168 7273:8192 8297:9216 9321:10240 10345:11264 11369:12288 12393:12928" x14ac:dyDescent="0.2">
      <c r="CY10" s="221">
        <v>8</v>
      </c>
      <c r="CZ10" s="221" t="str">
        <f>Tournament!H20</f>
        <v>Spain</v>
      </c>
      <c r="DA10" s="221">
        <f>IF(AND(Tournament!J20&lt;&gt;"",Tournament!L20&lt;&gt;""),Tournament!J20,0)</f>
        <v>0</v>
      </c>
      <c r="DB10" s="221">
        <f>IF(AND(Tournament!L20&lt;&gt;"",Tournament!J20&lt;&gt;""),Tournament!L20,0)</f>
        <v>0</v>
      </c>
      <c r="DC10" s="221" t="str">
        <f>Tournament!N20</f>
        <v>Czech Republic</v>
      </c>
      <c r="DD10" s="221" t="str">
        <f>IF(AND(Tournament!J20&lt;&gt;"",Tournament!L20&lt;&gt;""),IF(DA10&gt;DB10,"W",IF(DA10=DB10,"D","L")),"")</f>
        <v/>
      </c>
      <c r="DE10" s="221" t="str">
        <f t="shared" si="0"/>
        <v/>
      </c>
      <c r="HW10" s="221">
        <v>8</v>
      </c>
      <c r="HX10" s="221" t="str">
        <f t="shared" si="3"/>
        <v>Spain</v>
      </c>
      <c r="HY10" s="223">
        <f ca="1">IF(OFFSET('Prediction Sheet'!$W17,0,HY$1)&lt;&gt;"",OFFSET('Prediction Sheet'!$W17,0,HY$1),0)</f>
        <v>0</v>
      </c>
      <c r="HZ10" s="223">
        <f ca="1">IF(OFFSET('Prediction Sheet'!$Y17,0,HY$1)&lt;&gt;"",OFFSET('Prediction Sheet'!$Y17,0,HY$1),0)</f>
        <v>0</v>
      </c>
      <c r="IA10" s="221" t="str">
        <f t="shared" si="4"/>
        <v>Czech Republic</v>
      </c>
      <c r="IB10" s="221" t="str">
        <f ca="1">IF(AND(OFFSET('Prediction Sheet'!$W17,0,HY$1)&lt;&gt;"",OFFSET('Prediction Sheet'!$Y17,0,HY$1)&lt;&gt;""),IF(HY10&gt;HZ10,"W",IF(HY10=HZ10,"D","L")),"")</f>
        <v/>
      </c>
      <c r="IC10" s="221" t="str">
        <f t="shared" ca="1" si="5"/>
        <v/>
      </c>
      <c r="MW10" s="223"/>
      <c r="MX10" s="223"/>
      <c r="RU10" s="223"/>
      <c r="RV10" s="223"/>
      <c r="WS10" s="223"/>
      <c r="WT10" s="223"/>
      <c r="ABQ10" s="223"/>
      <c r="ABR10" s="223"/>
      <c r="AGO10" s="223"/>
      <c r="AGP10" s="223"/>
      <c r="ALM10" s="223"/>
      <c r="ALN10" s="223"/>
      <c r="AQK10" s="223"/>
      <c r="AQL10" s="223"/>
      <c r="AVI10" s="223"/>
      <c r="AVJ10" s="223"/>
      <c r="BAG10" s="223"/>
      <c r="BAH10" s="223"/>
      <c r="BFE10" s="223"/>
      <c r="BFF10" s="223"/>
      <c r="BKC10" s="223"/>
      <c r="BKD10" s="223"/>
      <c r="BPA10" s="223"/>
      <c r="BPB10" s="223"/>
      <c r="BTY10" s="223"/>
      <c r="BTZ10" s="223"/>
      <c r="BYW10" s="223"/>
      <c r="BYX10" s="223"/>
      <c r="CDU10" s="223"/>
      <c r="CDV10" s="223"/>
      <c r="CIS10" s="223"/>
      <c r="CIT10" s="223"/>
      <c r="CNQ10" s="223"/>
      <c r="CNR10" s="223"/>
      <c r="CSO10" s="223"/>
      <c r="CSP10" s="223"/>
      <c r="CXM10" s="223"/>
      <c r="CXN10" s="223"/>
      <c r="DCK10" s="223"/>
      <c r="DCL10" s="223"/>
      <c r="DHI10" s="223"/>
      <c r="DHJ10" s="223"/>
      <c r="DMG10" s="223"/>
      <c r="DMH10" s="223"/>
      <c r="DRE10" s="223"/>
      <c r="DRF10" s="223"/>
      <c r="DWC10" s="223"/>
      <c r="DWD10" s="223"/>
      <c r="EBA10" s="223"/>
      <c r="EBB10" s="223"/>
      <c r="EFY10" s="223"/>
      <c r="EFZ10" s="223"/>
      <c r="EKW10" s="223"/>
      <c r="EKX10" s="223"/>
      <c r="EPU10" s="223"/>
      <c r="EPV10" s="223"/>
      <c r="EUS10" s="223"/>
      <c r="EUT10" s="223"/>
      <c r="EZQ10" s="223"/>
      <c r="EZR10" s="223"/>
      <c r="FEO10" s="223"/>
      <c r="FEP10" s="223"/>
      <c r="FJM10" s="223"/>
      <c r="FJN10" s="223"/>
      <c r="FOK10" s="223"/>
      <c r="FOL10" s="223"/>
      <c r="FTI10" s="223"/>
      <c r="FTJ10" s="223"/>
      <c r="FYG10" s="223"/>
      <c r="FYH10" s="223"/>
      <c r="GDE10" s="223"/>
      <c r="GDF10" s="223"/>
      <c r="GIC10" s="223"/>
      <c r="GID10" s="223"/>
      <c r="GNA10" s="223"/>
      <c r="GNB10" s="223"/>
      <c r="GRY10" s="223"/>
      <c r="GRZ10" s="223"/>
      <c r="GWW10" s="223"/>
      <c r="GWX10" s="223"/>
      <c r="HBU10" s="223"/>
      <c r="HBV10" s="223"/>
      <c r="HGS10" s="223"/>
      <c r="HGT10" s="223"/>
      <c r="HLQ10" s="223"/>
      <c r="HLR10" s="223"/>
      <c r="HQO10" s="223"/>
      <c r="HQP10" s="223"/>
      <c r="HVM10" s="223"/>
      <c r="HVN10" s="223"/>
      <c r="IAK10" s="223"/>
      <c r="IAL10" s="223"/>
      <c r="IFI10" s="223"/>
      <c r="IFJ10" s="223"/>
      <c r="IKG10" s="223"/>
      <c r="IKH10" s="223"/>
      <c r="IPE10" s="223"/>
      <c r="IPF10" s="223"/>
      <c r="IUC10" s="223"/>
      <c r="IUD10" s="223"/>
      <c r="IZA10" s="223"/>
      <c r="IZB10" s="223"/>
      <c r="JDY10" s="223"/>
      <c r="JDZ10" s="223"/>
      <c r="JIW10" s="223"/>
      <c r="JIX10" s="223"/>
      <c r="JNU10" s="223"/>
      <c r="JNV10" s="223"/>
      <c r="JSS10" s="223"/>
      <c r="JST10" s="223"/>
      <c r="JXQ10" s="223"/>
      <c r="JXR10" s="223"/>
      <c r="KCO10" s="223"/>
      <c r="KCP10" s="223"/>
      <c r="KHM10" s="223"/>
      <c r="KHN10" s="223"/>
      <c r="KMK10" s="223"/>
      <c r="KML10" s="223"/>
      <c r="KRI10" s="223"/>
      <c r="KRJ10" s="223"/>
      <c r="KWG10" s="223"/>
      <c r="KWH10" s="223"/>
      <c r="LBE10" s="223"/>
      <c r="LBF10" s="223"/>
      <c r="LGC10" s="223"/>
      <c r="LGD10" s="223"/>
      <c r="LLA10" s="223"/>
      <c r="LLB10" s="223"/>
      <c r="LPY10" s="223"/>
      <c r="LPZ10" s="223"/>
      <c r="LUW10" s="223"/>
      <c r="LUX10" s="223"/>
      <c r="LZU10" s="223"/>
      <c r="LZV10" s="223"/>
      <c r="MES10" s="223"/>
      <c r="MET10" s="223"/>
      <c r="MJQ10" s="223"/>
      <c r="MJR10" s="223"/>
      <c r="MOO10" s="223"/>
      <c r="MOP10" s="223"/>
      <c r="MTM10" s="223"/>
      <c r="MTN10" s="223"/>
      <c r="MYK10" s="223"/>
      <c r="MYL10" s="223"/>
      <c r="NDI10" s="223"/>
      <c r="NDJ10" s="223"/>
      <c r="NIG10" s="223"/>
      <c r="NIH10" s="223"/>
      <c r="NNE10" s="223"/>
      <c r="NNF10" s="223"/>
      <c r="NSC10" s="223"/>
      <c r="NSD10" s="223"/>
      <c r="NXA10" s="223"/>
      <c r="NXB10" s="223"/>
      <c r="OBY10" s="223"/>
      <c r="OBZ10" s="223"/>
      <c r="OGW10" s="223"/>
      <c r="OGX10" s="223"/>
      <c r="OLU10" s="223"/>
      <c r="OLV10" s="223"/>
      <c r="OQS10" s="223"/>
      <c r="OQT10" s="223"/>
      <c r="OVQ10" s="223"/>
      <c r="OVR10" s="223"/>
      <c r="PAO10" s="223"/>
      <c r="PAP10" s="223"/>
      <c r="PFM10" s="223"/>
      <c r="PFN10" s="223"/>
      <c r="PKK10" s="223"/>
      <c r="PKL10" s="223"/>
      <c r="PPI10" s="223"/>
      <c r="PPJ10" s="223"/>
      <c r="PUG10" s="223"/>
      <c r="PUH10" s="223"/>
      <c r="PZE10" s="223"/>
      <c r="PZF10" s="223"/>
      <c r="QEC10" s="223"/>
      <c r="QED10" s="223"/>
      <c r="QJA10" s="223"/>
      <c r="QJB10" s="223"/>
      <c r="QNY10" s="223"/>
      <c r="QNZ10" s="223"/>
      <c r="QSW10" s="223"/>
      <c r="QSX10" s="223"/>
      <c r="QXU10" s="223"/>
      <c r="QXV10" s="223"/>
      <c r="RCS10" s="223"/>
      <c r="RCT10" s="223"/>
      <c r="RHQ10" s="223"/>
      <c r="RHR10" s="223"/>
      <c r="RMO10" s="223"/>
      <c r="RMP10" s="223"/>
      <c r="RRM10" s="223"/>
      <c r="RRN10" s="223"/>
      <c r="RWK10" s="223"/>
      <c r="RWL10" s="223"/>
      <c r="SBI10" s="223"/>
      <c r="SBJ10" s="223"/>
    </row>
    <row r="11" spans="1:1024 1129:2048 2153:3072 3177:4096 4201:5120 5225:6144 6249:7168 7273:8192 8297:9216 9321:10240 10345:11264 11369:12288 12393:12928" x14ac:dyDescent="0.2">
      <c r="A11" s="221">
        <f>VLOOKUP(B11,CW11:CX15,2,FALSE)</f>
        <v>1</v>
      </c>
      <c r="B11" s="221" t="str">
        <f>'Countries and Timezone'!C11</f>
        <v>England</v>
      </c>
      <c r="C11" s="221">
        <f>SUMPRODUCT((CZ3:CZ42=B11)*(DD3:DD42="W"))+SUMPRODUCT((DC3:DC42=B11)*(DE3:DE42="W"))</f>
        <v>0</v>
      </c>
      <c r="D11" s="221">
        <f>SUMPRODUCT((CZ3:CZ42=B11)*(DD3:DD42="D"))+SUMPRODUCT((DC3:DC42=B11)*(DE3:DE42="D"))</f>
        <v>0</v>
      </c>
      <c r="E11" s="221">
        <f>SUMPRODUCT((CZ3:CZ42=B11)*(DD3:DD42="L"))+SUMPRODUCT((DC3:DC42=B11)*(DE3:DE42="L"))</f>
        <v>0</v>
      </c>
      <c r="F11" s="221">
        <f>SUMIF(CZ3:CZ60,B11,DA3:DA60)+SUMIF(DC3:DC60,B11,DB3:DB60)</f>
        <v>0</v>
      </c>
      <c r="G11" s="221">
        <f>SUMIF(DC3:DC60,B11,DA3:DA60)+SUMIF(CZ3:CZ60,B11,DB3:DB60)</f>
        <v>0</v>
      </c>
      <c r="H11" s="221">
        <f t="shared" ref="H11:H14" si="37">F11-G11+1000</f>
        <v>1000</v>
      </c>
      <c r="I11" s="221">
        <f t="shared" ref="I11:I14" si="38">C11*3+D11*1</f>
        <v>0</v>
      </c>
      <c r="J11" s="221">
        <v>22</v>
      </c>
      <c r="K11" s="221">
        <f>IF(COUNTIF(I11:I15,4)&lt;&gt;4,RANK(I11,I11:I15),I51)</f>
        <v>1</v>
      </c>
      <c r="M11" s="221">
        <f>SUMPRODUCT((K11:K14=K11)*(J11:J14&lt;J11))+K11</f>
        <v>4</v>
      </c>
      <c r="N11" s="221" t="str">
        <f>INDEX(B11:B15,MATCH(1,M11:M15,0),0)</f>
        <v>Wales</v>
      </c>
      <c r="O11" s="221">
        <f>INDEX(K11:K15,MATCH(N11,B11:B15,0),0)</f>
        <v>1</v>
      </c>
      <c r="P11" s="221" t="str">
        <f>IF(O12=1,N11,"")</f>
        <v>Wales</v>
      </c>
      <c r="Q11" s="221" t="str">
        <f>IF(O13=2,N12,"")</f>
        <v/>
      </c>
      <c r="R11" s="221" t="str">
        <f>IF(O14=3,N13,"")</f>
        <v/>
      </c>
      <c r="S11" s="221" t="str">
        <f>IF(O15=4,N14,"")</f>
        <v/>
      </c>
      <c r="U11" s="221" t="str">
        <f>IF(P11&lt;&gt;"",P11,"")</f>
        <v>Wales</v>
      </c>
      <c r="V11" s="221">
        <f>SUMPRODUCT((CZ3:CZ42=U11)*(DC3:DC42=U12)*(DD3:DD42="W"))+SUMPRODUCT((CZ3:CZ42=U11)*(DC3:DC42=U13)*(DD3:DD42="W"))+SUMPRODUCT((CZ3:CZ42=U11)*(DC3:DC42=U14)*(DD3:DD42="W"))+SUMPRODUCT((CZ3:CZ42=U11)*(DC3:DC42=U15)*(DD3:DD42="W"))+SUMPRODUCT((CZ3:CZ42=U12)*(DC3:DC42=U11)*(DE3:DE42="W"))+SUMPRODUCT((CZ3:CZ42=U13)*(DC3:DC42=U11)*(DE3:DE42="W"))+SUMPRODUCT((CZ3:CZ42=U14)*(DC3:DC42=U11)*(DE3:DE42="W"))+SUMPRODUCT((CZ3:CZ42=U15)*(DC3:DC42=U11)*(DE3:DE42="W"))</f>
        <v>0</v>
      </c>
      <c r="W11" s="221">
        <f>SUMPRODUCT((CZ3:CZ42=U11)*(DC3:DC42=U12)*(DD3:DD42="D"))+SUMPRODUCT((CZ3:CZ42=U11)*(DC3:DC42=U13)*(DD3:DD42="D"))+SUMPRODUCT((CZ3:CZ42=U11)*(DC3:DC42=U14)*(DD3:DD42="D"))+SUMPRODUCT((CZ3:CZ42=U11)*(DC3:DC42=U15)*(DD3:DD42="D"))+SUMPRODUCT((CZ3:CZ42=U12)*(DC3:DC42=U11)*(DD3:DD42="D"))+SUMPRODUCT((CZ3:CZ42=U13)*(DC3:DC42=U11)*(DD3:DD42="D"))+SUMPRODUCT((CZ3:CZ42=U14)*(DC3:DC42=U11)*(DD3:DD42="D"))+SUMPRODUCT((CZ3:CZ42=U15)*(DC3:DC42=U11)*(DD3:DD42="D"))</f>
        <v>0</v>
      </c>
      <c r="X11" s="221">
        <f>SUMPRODUCT((CZ3:CZ42=U11)*(DC3:DC42=U12)*(DD3:DD42="L"))+SUMPRODUCT((CZ3:CZ42=U11)*(DC3:DC42=U13)*(DD3:DD42="L"))+SUMPRODUCT((CZ3:CZ42=U11)*(DC3:DC42=U14)*(DD3:DD42="L"))+SUMPRODUCT((CZ3:CZ42=U11)*(DC3:DC42=U15)*(DD3:DD42="L"))+SUMPRODUCT((CZ3:CZ42=U12)*(DC3:DC42=U11)*(DE3:DE42="L"))+SUMPRODUCT((CZ3:CZ42=U13)*(DC3:DC42=U11)*(DE3:DE42="L"))+SUMPRODUCT((CZ3:CZ42=U14)*(DC3:DC42=U11)*(DE3:DE42="L"))+SUMPRODUCT((CZ3:CZ42=U15)*(DC3:DC42=U11)*(DE3:DE42="L"))</f>
        <v>0</v>
      </c>
      <c r="Y11" s="221">
        <f>SUMPRODUCT((CZ3:CZ42=U11)*(DC3:DC42=U12)*DA3:DA42)+SUMPRODUCT((CZ3:CZ42=U11)*(DC3:DC42=U13)*DA3:DA42)+SUMPRODUCT((CZ3:CZ42=U11)*(DC3:DC42=U14)*DA3:DA42)+SUMPRODUCT((CZ3:CZ42=U11)*(DC3:DC42=U15)*DA3:DA42)+SUMPRODUCT((CZ3:CZ42=U12)*(DC3:DC42=U11)*DB3:DB42)+SUMPRODUCT((CZ3:CZ42=U13)*(DC3:DC42=U11)*DB3:DB42)+SUMPRODUCT((CZ3:CZ42=U14)*(DC3:DC42=U11)*DB3:DB42)+SUMPRODUCT((CZ3:CZ42=U15)*(DC3:DC42=U11)*DB3:DB42)</f>
        <v>0</v>
      </c>
      <c r="Z11" s="221">
        <f>SUMPRODUCT((CZ3:CZ42=U11)*(DC3:DC42=U12)*DB3:DB42)+SUMPRODUCT((CZ3:CZ42=U11)*(DC3:DC42=U13)*DB3:DB42)+SUMPRODUCT((CZ3:CZ42=U11)*(DC3:DC42=U14)*DB3:DB42)+SUMPRODUCT((CZ3:CZ42=U11)*(DC3:DC42=U15)*DB3:DB42)+SUMPRODUCT((CZ3:CZ42=U12)*(DC3:DC42=U11)*DA3:DA42)+SUMPRODUCT((CZ3:CZ42=U13)*(DC3:DC42=U11)*DA3:DA42)+SUMPRODUCT((CZ3:CZ42=U14)*(DC3:DC42=U11)*DA3:DA42)+SUMPRODUCT((CZ3:CZ42=U15)*(DC3:DC42=U11)*DA3:DA42)</f>
        <v>0</v>
      </c>
      <c r="AA11" s="221">
        <f>Y11-Z11+1000</f>
        <v>1000</v>
      </c>
      <c r="AB11" s="221">
        <f t="shared" ref="AB11:AB14" si="39">IF(U11&lt;&gt;"",V11*3+W11*1,"")</f>
        <v>0</v>
      </c>
      <c r="AC11" s="221">
        <f>IF(U11&lt;&gt;"",VLOOKUP(U11,B4:H40,7,FALSE),"")</f>
        <v>1000</v>
      </c>
      <c r="AD11" s="221">
        <f>IF(U11&lt;&gt;"",VLOOKUP(U11,B4:H40,5,FALSE),"")</f>
        <v>0</v>
      </c>
      <c r="AE11" s="221">
        <f>IF(U11&lt;&gt;"",VLOOKUP(U11,B4:J40,9,FALSE),"")</f>
        <v>3</v>
      </c>
      <c r="AF11" s="221">
        <f t="shared" ref="AF11:AF14" si="40">AB11</f>
        <v>0</v>
      </c>
      <c r="AG11" s="221">
        <f>IF(U11&lt;&gt;"",RANK(AF11,AF11:AF15),"")</f>
        <v>1</v>
      </c>
      <c r="AH11" s="221">
        <f>IF(U11&lt;&gt;"",SUMPRODUCT((AF11:AF15=AF11)*(AA11:AA15&gt;AA11)),"")</f>
        <v>0</v>
      </c>
      <c r="AI11" s="221">
        <f>IF(U11&lt;&gt;"",SUMPRODUCT((AF11:AF15=AF11)*(AA11:AA15=AA11)*(Y11:Y15&gt;Y11)),"")</f>
        <v>0</v>
      </c>
      <c r="AJ11" s="221">
        <f>IF(U11&lt;&gt;"",SUMPRODUCT((AF11:AF15=AF11)*(AA11:AA15=AA11)*(Y11:Y15=Y11)*(AC11:AC15&gt;AC11)),"")</f>
        <v>0</v>
      </c>
      <c r="AK11" s="221">
        <f>IF(U11&lt;&gt;"",SUMPRODUCT((AF11:AF15=AF11)*(AA11:AA15=AA11)*(Y11:Y15=Y11)*(AC11:AC15=AC11)*(AD11:AD15&gt;AD11)),"")</f>
        <v>0</v>
      </c>
      <c r="AL11" s="221">
        <f>IF(U11&lt;&gt;"",SUMPRODUCT((AF11:AF15=AF11)*(AA11:AA15=AA11)*(Y11:Y15=Y11)*(AC11:AC15=AC11)*(AD11:AD15=AD11)*(AE11:AE15&gt;AE11)),"")</f>
        <v>3</v>
      </c>
      <c r="AM11" s="221">
        <f>IF(U11&lt;&gt;"",IF(AM51&lt;&gt;"",IF(T$50=3,AM51,AM51+T$50),SUM(AG11:AL11)),"")</f>
        <v>4</v>
      </c>
      <c r="AN11" s="221" t="str">
        <f>IF(U11&lt;&gt;"",INDEX(U11:U15,MATCH(1,AM11:AM15,0),0),"")</f>
        <v>England</v>
      </c>
      <c r="CW11" s="221" t="str">
        <f>IF(AN11&lt;&gt;"",AN11,N11)</f>
        <v>England</v>
      </c>
      <c r="CX11" s="221">
        <v>1</v>
      </c>
      <c r="CY11" s="221">
        <v>9</v>
      </c>
      <c r="CZ11" s="221" t="str">
        <f>Tournament!H21</f>
        <v>Republic of Ireland</v>
      </c>
      <c r="DA11" s="221">
        <f>IF(AND(Tournament!J21&lt;&gt;"",Tournament!L21&lt;&gt;""),Tournament!J21,0)</f>
        <v>0</v>
      </c>
      <c r="DB11" s="221">
        <f>IF(AND(Tournament!L21&lt;&gt;"",Tournament!J21&lt;&gt;""),Tournament!L21,0)</f>
        <v>0</v>
      </c>
      <c r="DC11" s="221" t="str">
        <f>Tournament!N21</f>
        <v>Sweden</v>
      </c>
      <c r="DD11" s="221" t="str">
        <f>IF(AND(Tournament!J21&lt;&gt;"",Tournament!L21&lt;&gt;""),IF(DA11&gt;DB11,"W",IF(DA11=DB11,"D","L")),"")</f>
        <v/>
      </c>
      <c r="DE11" s="221" t="str">
        <f t="shared" si="0"/>
        <v/>
      </c>
      <c r="DY11" s="221">
        <f ca="1">VLOOKUP(DZ11,HU11:HV15,2,FALSE)</f>
        <v>1</v>
      </c>
      <c r="DZ11" s="221" t="str">
        <f>B11</f>
        <v>England</v>
      </c>
      <c r="EA11" s="221">
        <f ca="1">SUMPRODUCT((HX3:HX42=DZ11)*(IB3:IB42="W"))+SUMPRODUCT((IA3:IA42=DZ11)*(IC3:IC42="W"))</f>
        <v>0</v>
      </c>
      <c r="EB11" s="221">
        <f ca="1">SUMPRODUCT((HX3:HX42=DZ11)*(IB3:IB42="D"))+SUMPRODUCT((IA3:IA42=DZ11)*(IC3:IC42="D"))</f>
        <v>0</v>
      </c>
      <c r="EC11" s="221">
        <f ca="1">SUMPRODUCT((HX3:HX42=DZ11)*(IB3:IB42="L"))+SUMPRODUCT((IA3:IA42=DZ11)*(IC3:IC42="L"))</f>
        <v>0</v>
      </c>
      <c r="ED11" s="221">
        <f ca="1">SUMIF(HX3:HX60,DZ11,HY3:HY60)+SUMIF(IA3:IA60,DZ11,HZ3:HZ60)</f>
        <v>0</v>
      </c>
      <c r="EE11" s="221">
        <f ca="1">SUMIF(IA3:IA60,DZ11,HY3:HY60)+SUMIF(HX3:HX60,DZ11,HZ3:HZ60)</f>
        <v>0</v>
      </c>
      <c r="EF11" s="221">
        <f t="shared" ref="EF11:EF14" ca="1" si="41">ED11-EE11+1000</f>
        <v>1000</v>
      </c>
      <c r="EG11" s="221">
        <f t="shared" ref="EG11:EG14" ca="1" si="42">EA11*3+EB11*1</f>
        <v>0</v>
      </c>
      <c r="EH11" s="221">
        <v>22</v>
      </c>
      <c r="EI11" s="221">
        <f ca="1">IF(COUNTIF(EG11:EG15,4)&lt;&gt;4,RANK(EG11,EG11:EG15),EG51)</f>
        <v>1</v>
      </c>
      <c r="EK11" s="221">
        <f ca="1">SUMPRODUCT((EI11:EI14=EI11)*(EH11:EH14&lt;EH11))+EI11</f>
        <v>4</v>
      </c>
      <c r="EL11" s="221" t="str">
        <f ca="1">INDEX(DZ11:DZ15,MATCH(1,EK11:EK15,0),0)</f>
        <v>Wales</v>
      </c>
      <c r="EM11" s="221">
        <f ca="1">INDEX(EI11:EI15,MATCH(EL11,DZ11:DZ15,0),0)</f>
        <v>1</v>
      </c>
      <c r="EN11" s="221" t="str">
        <f ca="1">IF(EM12=1,EL11,"")</f>
        <v>Wales</v>
      </c>
      <c r="EO11" s="221" t="str">
        <f ca="1">IF(EM13=2,EL12,"")</f>
        <v/>
      </c>
      <c r="EP11" s="221" t="str">
        <f ca="1">IF(EM14=3,EL13,"")</f>
        <v/>
      </c>
      <c r="EQ11" s="221" t="str">
        <f>IF(EM15=4,EL14,"")</f>
        <v/>
      </c>
      <c r="ES11" s="221" t="str">
        <f ca="1">IF(EN11&lt;&gt;"",EN11,"")</f>
        <v>Wales</v>
      </c>
      <c r="ET11" s="221">
        <f ca="1">SUMPRODUCT((HX3:HX42=ES11)*(IA3:IA42=ES12)*(IB3:IB42="W"))+SUMPRODUCT((HX3:HX42=ES11)*(IA3:IA42=ES13)*(IB3:IB42="W"))+SUMPRODUCT((HX3:HX42=ES11)*(IA3:IA42=ES14)*(IB3:IB42="W"))+SUMPRODUCT((HX3:HX42=ES11)*(IA3:IA42=ES15)*(IB3:IB42="W"))+SUMPRODUCT((HX3:HX42=ES12)*(IA3:IA42=ES11)*(IC3:IC42="W"))+SUMPRODUCT((HX3:HX42=ES13)*(IA3:IA42=ES11)*(IC3:IC42="W"))+SUMPRODUCT((HX3:HX42=ES14)*(IA3:IA42=ES11)*(IC3:IC42="W"))+SUMPRODUCT((HX3:HX42=ES15)*(IA3:IA42=ES11)*(IC3:IC42="W"))</f>
        <v>0</v>
      </c>
      <c r="EU11" s="221">
        <f ca="1">SUMPRODUCT((HX3:HX42=ES11)*(IA3:IA42=ES12)*(IB3:IB42="D"))+SUMPRODUCT((HX3:HX42=ES11)*(IA3:IA42=ES13)*(IB3:IB42="D"))+SUMPRODUCT((HX3:HX42=ES11)*(IA3:IA42=ES14)*(IB3:IB42="D"))+SUMPRODUCT((HX3:HX42=ES11)*(IA3:IA42=ES15)*(IB3:IB42="D"))+SUMPRODUCT((HX3:HX42=ES12)*(IA3:IA42=ES11)*(IB3:IB42="D"))+SUMPRODUCT((HX3:HX42=ES13)*(IA3:IA42=ES11)*(IB3:IB42="D"))+SUMPRODUCT((HX3:HX42=ES14)*(IA3:IA42=ES11)*(IB3:IB42="D"))+SUMPRODUCT((HX3:HX42=ES15)*(IA3:IA42=ES11)*(IB3:IB42="D"))</f>
        <v>0</v>
      </c>
      <c r="EV11" s="221">
        <f ca="1">SUMPRODUCT((HX3:HX42=ES11)*(IA3:IA42=ES12)*(IB3:IB42="L"))+SUMPRODUCT((HX3:HX42=ES11)*(IA3:IA42=ES13)*(IB3:IB42="L"))+SUMPRODUCT((HX3:HX42=ES11)*(IA3:IA42=ES14)*(IB3:IB42="L"))+SUMPRODUCT((HX3:HX42=ES11)*(IA3:IA42=ES15)*(IB3:IB42="L"))+SUMPRODUCT((HX3:HX42=ES12)*(IA3:IA42=ES11)*(IC3:IC42="L"))+SUMPRODUCT((HX3:HX42=ES13)*(IA3:IA42=ES11)*(IC3:IC42="L"))+SUMPRODUCT((HX3:HX42=ES14)*(IA3:IA42=ES11)*(IC3:IC42="L"))+SUMPRODUCT((HX3:HX42=ES15)*(IA3:IA42=ES11)*(IC3:IC42="L"))</f>
        <v>0</v>
      </c>
      <c r="EW11" s="221">
        <f ca="1">SUMPRODUCT((HX3:HX42=ES11)*(IA3:IA42=ES12)*HY3:HY42)+SUMPRODUCT((HX3:HX42=ES11)*(IA3:IA42=ES13)*HY3:HY42)+SUMPRODUCT((HX3:HX42=ES11)*(IA3:IA42=ES14)*HY3:HY42)+SUMPRODUCT((HX3:HX42=ES11)*(IA3:IA42=ES15)*HY3:HY42)+SUMPRODUCT((HX3:HX42=ES12)*(IA3:IA42=ES11)*HZ3:HZ42)+SUMPRODUCT((HX3:HX42=ES13)*(IA3:IA42=ES11)*HZ3:HZ42)+SUMPRODUCT((HX3:HX42=ES14)*(IA3:IA42=ES11)*HZ3:HZ42)+SUMPRODUCT((HX3:HX42=ES15)*(IA3:IA42=ES11)*HZ3:HZ42)</f>
        <v>0</v>
      </c>
      <c r="EX11" s="221">
        <f ca="1">SUMPRODUCT((HX3:HX42=ES11)*(IA3:IA42=ES12)*HZ3:HZ42)+SUMPRODUCT((HX3:HX42=ES11)*(IA3:IA42=ES13)*HZ3:HZ42)+SUMPRODUCT((HX3:HX42=ES11)*(IA3:IA42=ES14)*HZ3:HZ42)+SUMPRODUCT((HX3:HX42=ES11)*(IA3:IA42=ES15)*HZ3:HZ42)+SUMPRODUCT((HX3:HX42=ES12)*(IA3:IA42=ES11)*HY3:HY42)+SUMPRODUCT((HX3:HX42=ES13)*(IA3:IA42=ES11)*HY3:HY42)+SUMPRODUCT((HX3:HX42=ES14)*(IA3:IA42=ES11)*HY3:HY42)+SUMPRODUCT((HX3:HX42=ES15)*(IA3:IA42=ES11)*HY3:HY42)</f>
        <v>0</v>
      </c>
      <c r="EY11" s="221">
        <f ca="1">EW11-EX11+1000</f>
        <v>1000</v>
      </c>
      <c r="EZ11" s="221">
        <f t="shared" ref="EZ11:EZ14" ca="1" si="43">IF(ES11&lt;&gt;"",ET11*3+EU11*1,"")</f>
        <v>0</v>
      </c>
      <c r="FA11" s="221">
        <f ca="1">IF(ES11&lt;&gt;"",VLOOKUP(ES11,DZ4:EF40,7,FALSE),"")</f>
        <v>1000</v>
      </c>
      <c r="FB11" s="221">
        <f ca="1">IF(ES11&lt;&gt;"",VLOOKUP(ES11,DZ4:EF40,5,FALSE),"")</f>
        <v>0</v>
      </c>
      <c r="FC11" s="221">
        <f ca="1">IF(ES11&lt;&gt;"",VLOOKUP(ES11,DZ4:EH40,9,FALSE),"")</f>
        <v>3</v>
      </c>
      <c r="FD11" s="221">
        <f t="shared" ref="FD11:FD14" ca="1" si="44">EZ11</f>
        <v>0</v>
      </c>
      <c r="FE11" s="221">
        <f ca="1">IF(ES11&lt;&gt;"",RANK(FD11,FD11:FD15),"")</f>
        <v>1</v>
      </c>
      <c r="FF11" s="221">
        <f ca="1">IF(ES11&lt;&gt;"",SUMPRODUCT((FD11:FD15=FD11)*(EY11:EY15&gt;EY11)),"")</f>
        <v>0</v>
      </c>
      <c r="FG11" s="221">
        <f ca="1">IF(ES11&lt;&gt;"",SUMPRODUCT((FD11:FD15=FD11)*(EY11:EY15=EY11)*(EW11:EW15&gt;EW11)),"")</f>
        <v>0</v>
      </c>
      <c r="FH11" s="221">
        <f ca="1">IF(ES11&lt;&gt;"",SUMPRODUCT((FD11:FD15=FD11)*(EY11:EY15=EY11)*(EW11:EW15=EW11)*(FA11:FA15&gt;FA11)),"")</f>
        <v>0</v>
      </c>
      <c r="FI11" s="221">
        <f ca="1">IF(ES11&lt;&gt;"",SUMPRODUCT((FD11:FD15=FD11)*(EY11:EY15=EY11)*(EW11:EW15=EW11)*(FA11:FA15=FA11)*(FB11:FB15&gt;FB11)),"")</f>
        <v>0</v>
      </c>
      <c r="FJ11" s="221">
        <f ca="1">IF(ES11&lt;&gt;"",SUMPRODUCT((FD11:FD15=FD11)*(EY11:EY15=EY11)*(EW11:EW15=EW11)*(FA11:FA15=FA11)*(FB11:FB15=FB11)*(FC11:FC15&gt;FC11)),"")</f>
        <v>3</v>
      </c>
      <c r="FK11" s="221">
        <f ca="1">IF(ES11&lt;&gt;"",IF(FK51&lt;&gt;"",IF(ER$50=3,FK51,FK51+ER$50),SUM(FE11:FJ11)),"")</f>
        <v>4</v>
      </c>
      <c r="FL11" s="221" t="str">
        <f ca="1">IF(ES11&lt;&gt;"",INDEX(ES11:ES15,MATCH(1,FK11:FK15,0),0),"")</f>
        <v>England</v>
      </c>
      <c r="HU11" s="221" t="str">
        <f ca="1">IF(FL11&lt;&gt;"",FL11,EL11)</f>
        <v>England</v>
      </c>
      <c r="HV11" s="221">
        <v>1</v>
      </c>
      <c r="HW11" s="221">
        <v>9</v>
      </c>
      <c r="HX11" s="221" t="str">
        <f t="shared" si="3"/>
        <v>Republic of Ireland</v>
      </c>
      <c r="HY11" s="223">
        <f ca="1">IF(OFFSET('Prediction Sheet'!$W18,0,HY$1)&lt;&gt;"",OFFSET('Prediction Sheet'!$W18,0,HY$1),0)</f>
        <v>0</v>
      </c>
      <c r="HZ11" s="223">
        <f ca="1">IF(OFFSET('Prediction Sheet'!$Y18,0,HY$1)&lt;&gt;"",OFFSET('Prediction Sheet'!$Y18,0,HY$1),0)</f>
        <v>0</v>
      </c>
      <c r="IA11" s="221" t="str">
        <f t="shared" si="4"/>
        <v>Sweden</v>
      </c>
      <c r="IB11" s="221" t="str">
        <f ca="1">IF(AND(OFFSET('Prediction Sheet'!$W18,0,HY$1)&lt;&gt;"",OFFSET('Prediction Sheet'!$Y18,0,HY$1)&lt;&gt;""),IF(HY11&gt;HZ11,"W",IF(HY11=HZ11,"D","L")),"")</f>
        <v/>
      </c>
      <c r="IC11" s="221" t="str">
        <f t="shared" ca="1" si="5"/>
        <v/>
      </c>
      <c r="MW11" s="223"/>
      <c r="MX11" s="223"/>
      <c r="RU11" s="223"/>
      <c r="RV11" s="223"/>
      <c r="WS11" s="223"/>
      <c r="WT11" s="223"/>
      <c r="ABQ11" s="223"/>
      <c r="ABR11" s="223"/>
      <c r="AGO11" s="223"/>
      <c r="AGP11" s="223"/>
      <c r="ALM11" s="223"/>
      <c r="ALN11" s="223"/>
      <c r="AQK11" s="223"/>
      <c r="AQL11" s="223"/>
      <c r="AVI11" s="223"/>
      <c r="AVJ11" s="223"/>
      <c r="BAG11" s="223"/>
      <c r="BAH11" s="223"/>
      <c r="BFE11" s="223"/>
      <c r="BFF11" s="223"/>
      <c r="BKC11" s="223"/>
      <c r="BKD11" s="223"/>
      <c r="BPA11" s="223"/>
      <c r="BPB11" s="223"/>
      <c r="BTY11" s="223"/>
      <c r="BTZ11" s="223"/>
      <c r="BYW11" s="223"/>
      <c r="BYX11" s="223"/>
      <c r="CDU11" s="223"/>
      <c r="CDV11" s="223"/>
      <c r="CIS11" s="223"/>
      <c r="CIT11" s="223"/>
      <c r="CNQ11" s="223"/>
      <c r="CNR11" s="223"/>
      <c r="CSO11" s="223"/>
      <c r="CSP11" s="223"/>
      <c r="CXM11" s="223"/>
      <c r="CXN11" s="223"/>
      <c r="DCK11" s="223"/>
      <c r="DCL11" s="223"/>
      <c r="DHI11" s="223"/>
      <c r="DHJ11" s="223"/>
      <c r="DMG11" s="223"/>
      <c r="DMH11" s="223"/>
      <c r="DRE11" s="223"/>
      <c r="DRF11" s="223"/>
      <c r="DWC11" s="223"/>
      <c r="DWD11" s="223"/>
      <c r="EBA11" s="223"/>
      <c r="EBB11" s="223"/>
      <c r="EFY11" s="223"/>
      <c r="EFZ11" s="223"/>
      <c r="EKW11" s="223"/>
      <c r="EKX11" s="223"/>
      <c r="EPU11" s="223"/>
      <c r="EPV11" s="223"/>
      <c r="EUS11" s="223"/>
      <c r="EUT11" s="223"/>
      <c r="EZQ11" s="223"/>
      <c r="EZR11" s="223"/>
      <c r="FEO11" s="223"/>
      <c r="FEP11" s="223"/>
      <c r="FJM11" s="223"/>
      <c r="FJN11" s="223"/>
      <c r="FOK11" s="223"/>
      <c r="FOL11" s="223"/>
      <c r="FTI11" s="223"/>
      <c r="FTJ11" s="223"/>
      <c r="FYG11" s="223"/>
      <c r="FYH11" s="223"/>
      <c r="GDE11" s="223"/>
      <c r="GDF11" s="223"/>
      <c r="GIC11" s="223"/>
      <c r="GID11" s="223"/>
      <c r="GNA11" s="223"/>
      <c r="GNB11" s="223"/>
      <c r="GRY11" s="223"/>
      <c r="GRZ11" s="223"/>
      <c r="GWW11" s="223"/>
      <c r="GWX11" s="223"/>
      <c r="HBU11" s="223"/>
      <c r="HBV11" s="223"/>
      <c r="HGS11" s="223"/>
      <c r="HGT11" s="223"/>
      <c r="HLQ11" s="223"/>
      <c r="HLR11" s="223"/>
      <c r="HQO11" s="223"/>
      <c r="HQP11" s="223"/>
      <c r="HVM11" s="223"/>
      <c r="HVN11" s="223"/>
      <c r="IAK11" s="223"/>
      <c r="IAL11" s="223"/>
      <c r="IFI11" s="223"/>
      <c r="IFJ11" s="223"/>
      <c r="IKG11" s="223"/>
      <c r="IKH11" s="223"/>
      <c r="IPE11" s="223"/>
      <c r="IPF11" s="223"/>
      <c r="IUC11" s="223"/>
      <c r="IUD11" s="223"/>
      <c r="IZA11" s="223"/>
      <c r="IZB11" s="223"/>
      <c r="JDY11" s="223"/>
      <c r="JDZ11" s="223"/>
      <c r="JIW11" s="223"/>
      <c r="JIX11" s="223"/>
      <c r="JNU11" s="223"/>
      <c r="JNV11" s="223"/>
      <c r="JSS11" s="223"/>
      <c r="JST11" s="223"/>
      <c r="JXQ11" s="223"/>
      <c r="JXR11" s="223"/>
      <c r="KCO11" s="223"/>
      <c r="KCP11" s="223"/>
      <c r="KHM11" s="223"/>
      <c r="KHN11" s="223"/>
      <c r="KMK11" s="223"/>
      <c r="KML11" s="223"/>
      <c r="KRI11" s="223"/>
      <c r="KRJ11" s="223"/>
      <c r="KWG11" s="223"/>
      <c r="KWH11" s="223"/>
      <c r="LBE11" s="223"/>
      <c r="LBF11" s="223"/>
      <c r="LGC11" s="223"/>
      <c r="LGD11" s="223"/>
      <c r="LLA11" s="223"/>
      <c r="LLB11" s="223"/>
      <c r="LPY11" s="223"/>
      <c r="LPZ11" s="223"/>
      <c r="LUW11" s="223"/>
      <c r="LUX11" s="223"/>
      <c r="LZU11" s="223"/>
      <c r="LZV11" s="223"/>
      <c r="MES11" s="223"/>
      <c r="MET11" s="223"/>
      <c r="MJQ11" s="223"/>
      <c r="MJR11" s="223"/>
      <c r="MOO11" s="223"/>
      <c r="MOP11" s="223"/>
      <c r="MTM11" s="223"/>
      <c r="MTN11" s="223"/>
      <c r="MYK11" s="223"/>
      <c r="MYL11" s="223"/>
      <c r="NDI11" s="223"/>
      <c r="NDJ11" s="223"/>
      <c r="NIG11" s="223"/>
      <c r="NIH11" s="223"/>
      <c r="NNE11" s="223"/>
      <c r="NNF11" s="223"/>
      <c r="NSC11" s="223"/>
      <c r="NSD11" s="223"/>
      <c r="NXA11" s="223"/>
      <c r="NXB11" s="223"/>
      <c r="OBY11" s="223"/>
      <c r="OBZ11" s="223"/>
      <c r="OGW11" s="223"/>
      <c r="OGX11" s="223"/>
      <c r="OLU11" s="223"/>
      <c r="OLV11" s="223"/>
      <c r="OQS11" s="223"/>
      <c r="OQT11" s="223"/>
      <c r="OVQ11" s="223"/>
      <c r="OVR11" s="223"/>
      <c r="PAO11" s="223"/>
      <c r="PAP11" s="223"/>
      <c r="PFM11" s="223"/>
      <c r="PFN11" s="223"/>
      <c r="PKK11" s="223"/>
      <c r="PKL11" s="223"/>
      <c r="PPI11" s="223"/>
      <c r="PPJ11" s="223"/>
      <c r="PUG11" s="223"/>
      <c r="PUH11" s="223"/>
      <c r="PZE11" s="223"/>
      <c r="PZF11" s="223"/>
      <c r="QEC11" s="223"/>
      <c r="QED11" s="223"/>
      <c r="QJA11" s="223"/>
      <c r="QJB11" s="223"/>
      <c r="QNY11" s="223"/>
      <c r="QNZ11" s="223"/>
      <c r="QSW11" s="223"/>
      <c r="QSX11" s="223"/>
      <c r="QXU11" s="223"/>
      <c r="QXV11" s="223"/>
      <c r="RCS11" s="223"/>
      <c r="RCT11" s="223"/>
      <c r="RHQ11" s="223"/>
      <c r="RHR11" s="223"/>
      <c r="RMO11" s="223"/>
      <c r="RMP11" s="223"/>
      <c r="RRM11" s="223"/>
      <c r="RRN11" s="223"/>
      <c r="RWK11" s="223"/>
      <c r="RWL11" s="223"/>
      <c r="SBI11" s="223"/>
      <c r="SBJ11" s="223"/>
    </row>
    <row r="12" spans="1:1024 1129:2048 2153:3072 3177:4096 4201:5120 5225:6144 6249:7168 7273:8192 8297:9216 9321:10240 10345:11264 11369:12288 12393:12928" ht="13.2" customHeight="1" x14ac:dyDescent="0.25">
      <c r="A12" s="221">
        <f>VLOOKUP(B12,CW11:CX15,2,FALSE)</f>
        <v>2</v>
      </c>
      <c r="B12" s="221" t="str">
        <f>'Countries and Timezone'!C12</f>
        <v>Russia</v>
      </c>
      <c r="C12" s="221">
        <f>SUMPRODUCT((CZ3:CZ42=B12)*(DD3:DD42="W"))+SUMPRODUCT((DC3:DC42=B12)*(DE3:DE42="W"))</f>
        <v>0</v>
      </c>
      <c r="D12" s="221">
        <f>SUMPRODUCT((CZ3:CZ42=B12)*(DD3:DD42="D"))+SUMPRODUCT((DC3:DC42=B12)*(DE3:DE42="D"))</f>
        <v>0</v>
      </c>
      <c r="E12" s="221">
        <f>SUMPRODUCT((CZ3:CZ42=B12)*(DD3:DD42="L"))+SUMPRODUCT((DC3:DC42=B12)*(DE3:DE42="L"))</f>
        <v>0</v>
      </c>
      <c r="F12" s="221">
        <f>SUMIF(CZ3:CZ60,B12,DA3:DA60)+SUMIF(DC3:DC60,B12,DB3:DB60)</f>
        <v>0</v>
      </c>
      <c r="G12" s="221">
        <f>SUMIF(DC3:DC60,B12,DA3:DA60)+SUMIF(CZ3:CZ60,B12,DB3:DB60)</f>
        <v>0</v>
      </c>
      <c r="H12" s="221">
        <f t="shared" si="37"/>
        <v>1000</v>
      </c>
      <c r="I12" s="221">
        <f t="shared" si="38"/>
        <v>0</v>
      </c>
      <c r="J12" s="221">
        <v>17</v>
      </c>
      <c r="K12" s="221">
        <f>IF(COUNTIF(I11:I15,4)&lt;&gt;4,RANK(I12,I11:I15),I52)</f>
        <v>1</v>
      </c>
      <c r="M12" s="221">
        <f>SUMPRODUCT((K11:K14=K12)*(J11:J14&lt;J12))+K12</f>
        <v>3</v>
      </c>
      <c r="N12" s="221" t="str">
        <f>INDEX(B11:B15,MATCH(2,M11:M15,0),0)</f>
        <v>Slovakia</v>
      </c>
      <c r="O12" s="221">
        <f>INDEX(K11:K15,MATCH(N12,B11:B15,0),0)</f>
        <v>1</v>
      </c>
      <c r="P12" s="221" t="str">
        <f>IF(P11&lt;&gt;"",N12,"")</f>
        <v>Slovakia</v>
      </c>
      <c r="Q12" s="221" t="str">
        <f>IF(Q11&lt;&gt;"",N13,"")</f>
        <v/>
      </c>
      <c r="R12" s="221" t="str">
        <f>IF(R11&lt;&gt;"",N14,"")</f>
        <v/>
      </c>
      <c r="S12" s="221" t="str">
        <f>IF(S11&lt;&gt;"",N15,"")</f>
        <v/>
      </c>
      <c r="U12" s="221" t="str">
        <f t="shared" ref="U12:U14" si="45">IF(P12&lt;&gt;"",P12,"")</f>
        <v>Slovakia</v>
      </c>
      <c r="V12" s="221">
        <f>SUMPRODUCT((CZ3:CZ42=U12)*(DC3:DC42=U13)*(DD3:DD42="W"))+SUMPRODUCT((CZ3:CZ42=U12)*(DC3:DC42=U14)*(DD3:DD42="W"))+SUMPRODUCT((CZ3:CZ42=U12)*(DC3:DC42=U15)*(DD3:DD42="W"))+SUMPRODUCT((CZ3:CZ42=U12)*(DC3:DC42=U11)*(DD3:DD42="W"))+SUMPRODUCT((CZ3:CZ42=U13)*(DC3:DC42=U12)*(DE3:DE42="W"))+SUMPRODUCT((CZ3:CZ42=U14)*(DC3:DC42=U12)*(DE3:DE42="W"))+SUMPRODUCT((CZ3:CZ42=U15)*(DC3:DC42=U12)*(DE3:DE42="W"))+SUMPRODUCT((CZ3:CZ42=U11)*(DC3:DC42=U12)*(DE3:DE42="W"))</f>
        <v>0</v>
      </c>
      <c r="W12" s="221">
        <f>SUMPRODUCT((CZ3:CZ42=U12)*(DC3:DC42=U13)*(DD3:DD42="D"))+SUMPRODUCT((CZ3:CZ42=U12)*(DC3:DC42=U14)*(DD3:DD42="D"))+SUMPRODUCT((CZ3:CZ42=U12)*(DC3:DC42=U15)*(DD3:DD42="D"))+SUMPRODUCT((CZ3:CZ42=U12)*(DC3:DC42=U11)*(DD3:DD42="D"))+SUMPRODUCT((CZ3:CZ42=U13)*(DC3:DC42=U12)*(DD3:DD42="D"))+SUMPRODUCT((CZ3:CZ42=U14)*(DC3:DC42=U12)*(DD3:DD42="D"))+SUMPRODUCT((CZ3:CZ42=U15)*(DC3:DC42=U12)*(DD3:DD42="D"))+SUMPRODUCT((CZ3:CZ42=U11)*(DC3:DC42=U12)*(DD3:DD42="D"))</f>
        <v>0</v>
      </c>
      <c r="X12" s="221">
        <f>SUMPRODUCT((CZ3:CZ42=U12)*(DC3:DC42=U13)*(DD3:DD42="L"))+SUMPRODUCT((CZ3:CZ42=U12)*(DC3:DC42=U14)*(DD3:DD42="L"))+SUMPRODUCT((CZ3:CZ42=U12)*(DC3:DC42=U15)*(DD3:DD42="L"))+SUMPRODUCT((CZ3:CZ42=U12)*(DC3:DC42=U11)*(DD3:DD42="L"))+SUMPRODUCT((CZ3:CZ42=U13)*(DC3:DC42=U12)*(DE3:DE42="L"))+SUMPRODUCT((CZ3:CZ42=U14)*(DC3:DC42=U12)*(DE3:DE42="L"))+SUMPRODUCT((CZ3:CZ42=U15)*(DC3:DC42=U12)*(DE3:DE42="L"))+SUMPRODUCT((CZ3:CZ42=U11)*(DC3:DC42=U12)*(DE3:DE42="L"))</f>
        <v>0</v>
      </c>
      <c r="Y12" s="221">
        <f>SUMPRODUCT((CZ3:CZ42=U12)*(DC3:DC42=U13)*DA3:DA42)+SUMPRODUCT((CZ3:CZ42=U12)*(DC3:DC42=U14)*DA3:DA42)+SUMPRODUCT((CZ3:CZ42=U12)*(DC3:DC42=U15)*DA3:DA42)+SUMPRODUCT((CZ3:CZ42=U12)*(DC3:DC42=U11)*DA3:DA42)+SUMPRODUCT((CZ3:CZ42=U13)*(DC3:DC42=U12)*DB3:DB42)+SUMPRODUCT((CZ3:CZ42=U14)*(DC3:DC42=U12)*DB3:DB42)+SUMPRODUCT((CZ3:CZ42=U15)*(DC3:DC42=U12)*DB3:DB42)+SUMPRODUCT((CZ3:CZ42=U11)*(DC3:DC42=U12)*DB3:DB42)</f>
        <v>0</v>
      </c>
      <c r="Z12" s="221">
        <f>SUMPRODUCT((CZ3:CZ42=U12)*(DC3:DC42=U13)*DB3:DB42)+SUMPRODUCT((CZ3:CZ42=U12)*(DC3:DC42=U14)*DB3:DB42)+SUMPRODUCT((CZ3:CZ42=U12)*(DC3:DC42=U15)*DB3:DB42)+SUMPRODUCT((CZ3:CZ42=U12)*(DC3:DC42=U11)*DB3:DB42)+SUMPRODUCT((CZ3:CZ42=U13)*(DC3:DC42=U12)*DA3:DA42)+SUMPRODUCT((CZ3:CZ42=U14)*(DC3:DC42=U12)*DA3:DA42)+SUMPRODUCT((CZ3:CZ42=U15)*(DC3:DC42=U12)*DA3:DA42)+SUMPRODUCT((CZ3:CZ42=U11)*(DC3:DC42=U12)*DA3:DA42)</f>
        <v>0</v>
      </c>
      <c r="AA12" s="221">
        <f>Y12-Z12+1000</f>
        <v>1000</v>
      </c>
      <c r="AB12" s="221">
        <f t="shared" si="39"/>
        <v>0</v>
      </c>
      <c r="AC12" s="221">
        <f>IF(U12&lt;&gt;"",VLOOKUP(U12,B4:H40,7,FALSE),"")</f>
        <v>1000</v>
      </c>
      <c r="AD12" s="221">
        <f>IF(U12&lt;&gt;"",VLOOKUP(U12,B4:H40,5,FALSE),"")</f>
        <v>0</v>
      </c>
      <c r="AE12" s="221">
        <f>IF(U12&lt;&gt;"",VLOOKUP(U12,B4:J40,9,FALSE),"")</f>
        <v>8</v>
      </c>
      <c r="AF12" s="221">
        <f t="shared" si="40"/>
        <v>0</v>
      </c>
      <c r="AG12" s="221">
        <f>IF(U12&lt;&gt;"",RANK(AF12,AF11:AF15),"")</f>
        <v>1</v>
      </c>
      <c r="AH12" s="221">
        <f>IF(U12&lt;&gt;"",SUMPRODUCT((AF11:AF15=AF12)*(AA11:AA15&gt;AA12)),"")</f>
        <v>0</v>
      </c>
      <c r="AI12" s="221">
        <f>IF(U12&lt;&gt;"",SUMPRODUCT((AF11:AF15=AF12)*(AA11:AA15=AA12)*(Y11:Y15&gt;Y12)),"")</f>
        <v>0</v>
      </c>
      <c r="AJ12" s="221">
        <f>IF(U12&lt;&gt;"",SUMPRODUCT((AF11:AF15=AF12)*(AA11:AA15=AA12)*(Y11:Y15=Y12)*(AC11:AC15&gt;AC12)),"")</f>
        <v>0</v>
      </c>
      <c r="AK12" s="221">
        <f>IF(U12&lt;&gt;"",SUMPRODUCT((AF11:AF15=AF12)*(AA11:AA15=AA12)*(Y11:Y15=Y12)*(AC11:AC15=AC12)*(AD11:AD15&gt;AD12)),"")</f>
        <v>0</v>
      </c>
      <c r="AL12" s="221">
        <f>IF(U12&lt;&gt;"",SUMPRODUCT((AF11:AF15=AF12)*(AA11:AA15=AA12)*(Y11:Y15=Y12)*(AC11:AC15=AC12)*(AD11:AD15=AD12)*(AE11:AE15&gt;AE12)),"")</f>
        <v>2</v>
      </c>
      <c r="AM12" s="221">
        <f t="shared" ref="AM12:AM14" si="46">IF(U12&lt;&gt;"",IF(AM52&lt;&gt;"",IF(T$50=3,AM52,AM52+T$50),SUM(AG12:AL12)),"")</f>
        <v>3</v>
      </c>
      <c r="AN12" s="221" t="str">
        <f>IF(U12&lt;&gt;"",INDEX(U11:U15,MATCH(2,AM11:AM15,0),0),"")</f>
        <v>Russia</v>
      </c>
      <c r="AO12" s="221" t="str">
        <f>IF(Q11&lt;&gt;"",Q11,"")</f>
        <v/>
      </c>
      <c r="AP12" s="221">
        <f>SUMPRODUCT((CZ3:CZ42=AO12)*(DC3:DC42=AO13)*(DD3:DD42="W"))+SUMPRODUCT((CZ3:CZ42=AO12)*(DC3:DC42=AO14)*(DD3:DD42="W"))+SUMPRODUCT((CZ3:CZ42=AO12)*(DC3:DC42=AO15)*(DD3:DD42="W"))+SUMPRODUCT((CZ3:CZ42=AO13)*(DC3:DC42=AO12)*(DE3:DE42="W"))+SUMPRODUCT((CZ3:CZ42=AO14)*(DC3:DC42=AO12)*(DE3:DE42="W"))+SUMPRODUCT((CZ3:CZ42=AO15)*(DC3:DC42=AO12)*(DE3:DE42="W"))</f>
        <v>0</v>
      </c>
      <c r="AQ12" s="221">
        <f>SUMPRODUCT((CZ3:CZ42=AO12)*(DC3:DC42=AO13)*(DD3:DD42="D"))+SUMPRODUCT((CZ3:CZ42=AO12)*(DC3:DC42=AO14)*(DD3:DD42="D"))+SUMPRODUCT((CZ3:CZ42=AO12)*(DC3:DC42=AO15)*(DD3:DD42="D"))+SUMPRODUCT((CZ3:CZ42=AO13)*(DC3:DC42=AO12)*(DD3:DD42="D"))+SUMPRODUCT((CZ3:CZ42=AO14)*(DC3:DC42=AO12)*(DD3:DD42="D"))+SUMPRODUCT((CZ3:CZ42=AO15)*(DC3:DC42=AO12)*(DD3:DD42="D"))</f>
        <v>0</v>
      </c>
      <c r="AR12" s="221">
        <f>SUMPRODUCT((CZ3:CZ42=AO12)*(DC3:DC42=AO13)*(DD3:DD42="L"))+SUMPRODUCT((CZ3:CZ42=AO12)*(DC3:DC42=AO14)*(DD3:DD42="L"))+SUMPRODUCT((CZ3:CZ42=AO12)*(DC3:DC42=AO15)*(DD3:DD42="L"))+SUMPRODUCT((CZ3:CZ42=AO13)*(DC3:DC42=AO12)*(DE3:DE42="L"))+SUMPRODUCT((CZ3:CZ42=AO14)*(DC3:DC42=AO12)*(DE3:DE42="L"))+SUMPRODUCT((CZ3:CZ42=AO15)*(DC3:DC42=AO12)*(DE3:DE42="L"))</f>
        <v>0</v>
      </c>
      <c r="AS12" s="221">
        <f>SUMPRODUCT((CZ3:CZ42=AO12)*(DC3:DC42=AO13)*DA3:DA42)+SUMPRODUCT((CZ3:CZ42=AO12)*(DC3:DC42=AO14)*DA3:DA42)+SUMPRODUCT((CZ3:CZ42=AO12)*(DC3:DC42=AO15)*DA3:DA42)+SUMPRODUCT((CZ3:CZ42=AO12)*(DC3:DC42=AO11)*DA3:DA42)+SUMPRODUCT((CZ3:CZ42=AO13)*(DC3:DC42=AO12)*DB3:DB42)+SUMPRODUCT((CZ3:CZ42=AO14)*(DC3:DC42=AO12)*DB3:DB42)+SUMPRODUCT((CZ3:CZ42=AO15)*(DC3:DC42=AO12)*DB3:DB42)+SUMPRODUCT((CZ3:CZ42=AO11)*(DC3:DC42=AO12)*DB3:DB42)</f>
        <v>0</v>
      </c>
      <c r="AT12" s="221">
        <f>SUMPRODUCT((CZ3:CZ42=AO12)*(DC3:DC42=AO13)*DB3:DB42)+SUMPRODUCT((CZ3:CZ42=AO12)*(DC3:DC42=AO14)*DB3:DB42)+SUMPRODUCT((CZ3:CZ42=AO12)*(DC3:DC42=AO15)*DB3:DB42)+SUMPRODUCT((CZ3:CZ42=AO12)*(DC3:DC42=AO11)*DB3:DB42)+SUMPRODUCT((CZ3:CZ42=AO13)*(DC3:DC42=AO12)*DA3:DA42)+SUMPRODUCT((CZ3:CZ42=AO14)*(DC3:DC42=AO12)*DA3:DA42)+SUMPRODUCT((CZ3:CZ42=AO15)*(DC3:DC42=AO12)*DA3:DA42)+SUMPRODUCT((CZ3:CZ42=AO11)*(DC3:DC42=AO12)*DA3:DA42)</f>
        <v>0</v>
      </c>
      <c r="AU12" s="221">
        <f>AS12-AT12+1000</f>
        <v>1000</v>
      </c>
      <c r="AV12" s="221" t="str">
        <f t="shared" ref="AV12:AV14" si="47">IF(AO12&lt;&gt;"",AP12*3+AQ12*1,"")</f>
        <v/>
      </c>
      <c r="AW12" s="221" t="str">
        <f>IF(AO12&lt;&gt;"",VLOOKUP(AO12,B4:H40,7,FALSE),"")</f>
        <v/>
      </c>
      <c r="AX12" s="221" t="str">
        <f>IF(AO12&lt;&gt;"",VLOOKUP(AO12,B4:H40,5,FALSE),"")</f>
        <v/>
      </c>
      <c r="AY12" s="221" t="str">
        <f>IF(AO12&lt;&gt;"",VLOOKUP(AO12,B4:J40,9,FALSE),"")</f>
        <v/>
      </c>
      <c r="AZ12" s="221" t="str">
        <f t="shared" ref="AZ12:AZ14" si="48">AV12</f>
        <v/>
      </c>
      <c r="BA12" s="221" t="str">
        <f>IF(AO12&lt;&gt;"",RANK(AZ12,AZ11:AZ15),"")</f>
        <v/>
      </c>
      <c r="BB12" s="221" t="str">
        <f>IF(AO12&lt;&gt;"",SUMPRODUCT((AZ11:AZ15=AZ12)*(AU11:AU15&gt;AU12)),"")</f>
        <v/>
      </c>
      <c r="BC12" s="221" t="str">
        <f>IF(AO12&lt;&gt;"",SUMPRODUCT((AZ11:AZ15=AZ12)*(AU11:AU15=AU12)*(AS11:AS15&gt;AS12)),"")</f>
        <v/>
      </c>
      <c r="BD12" s="221" t="str">
        <f>IF(AO12&lt;&gt;"",SUMPRODUCT((AZ11:AZ15=AZ12)*(AU11:AU15=AU12)*(AS11:AS15=AS12)*(AW11:AW15&gt;AW12)),"")</f>
        <v/>
      </c>
      <c r="BE12" s="221" t="str">
        <f>IF(AO12&lt;&gt;"",SUMPRODUCT((AZ11:AZ15=AZ12)*(AU11:AU15=AU12)*(AS11:AS15=AS12)*(AW11:AW15=AW12)*(AX11:AX15&gt;AX12)),"")</f>
        <v/>
      </c>
      <c r="BF12" s="221" t="str">
        <f>IF(AO12&lt;&gt;"",SUMPRODUCT((AZ11:AZ15=AZ12)*(AU11:AU15=AU12)*(AS11:AS15=AS12)*(AW11:AW15=AW12)*(AX11:AX15=AX12)*(AY11:AY15&gt;AY12)),"")</f>
        <v/>
      </c>
      <c r="BG12" s="221" t="str">
        <f>IF(AO12&lt;&gt;"",IF(BG52&lt;&gt;"",IF(AN$50=3,BG52,BG52+AN$50),SUM(BA12:BF12)+1),"")</f>
        <v/>
      </c>
      <c r="BH12" s="221" t="str">
        <f>IF(AO12&lt;&gt;"",INDEX(AO12:AO15,MATCH(2,BG12:BG15,0),0),"")</f>
        <v/>
      </c>
      <c r="CW12" s="221" t="str">
        <f>IF(BH12&lt;&gt;"",BH12,IF(AN12&lt;&gt;"",AN12,N12))</f>
        <v>Russia</v>
      </c>
      <c r="CX12" s="221">
        <v>2</v>
      </c>
      <c r="CY12" s="221">
        <v>10</v>
      </c>
      <c r="CZ12" s="221" t="str">
        <f>Tournament!H22</f>
        <v>Belgium</v>
      </c>
      <c r="DA12" s="221">
        <f>IF(AND(Tournament!J22&lt;&gt;"",Tournament!L22&lt;&gt;""),Tournament!J22,0)</f>
        <v>0</v>
      </c>
      <c r="DB12" s="221">
        <f>IF(AND(Tournament!L22&lt;&gt;"",Tournament!J22&lt;&gt;""),Tournament!L22,0)</f>
        <v>0</v>
      </c>
      <c r="DC12" s="221" t="str">
        <f>Tournament!N22</f>
        <v>Italy</v>
      </c>
      <c r="DD12" s="221" t="str">
        <f>IF(AND(Tournament!J22&lt;&gt;"",Tournament!L22&lt;&gt;""),IF(DA12&gt;DB12,"W",IF(DA12=DB12,"D","L")),"")</f>
        <v/>
      </c>
      <c r="DE12" s="221" t="str">
        <f t="shared" si="0"/>
        <v/>
      </c>
      <c r="DH12" s="369" t="s">
        <v>54</v>
      </c>
      <c r="DI12" s="369"/>
      <c r="DJ12" s="369"/>
      <c r="DK12" s="369"/>
      <c r="DL12" s="224" t="s">
        <v>50</v>
      </c>
      <c r="DM12" s="224" t="s">
        <v>51</v>
      </c>
      <c r="DN12" s="224" t="s">
        <v>52</v>
      </c>
      <c r="DO12" s="224" t="s">
        <v>53</v>
      </c>
      <c r="DP12" s="225"/>
      <c r="DQ12" s="224" t="str">
        <f>Tournament!AQ44</f>
        <v>D</v>
      </c>
      <c r="DR12" s="226" t="str">
        <f>Tournament!AQ45</f>
        <v>E</v>
      </c>
      <c r="DS12" s="226" t="str">
        <f>Tournament!AQ46</f>
        <v>C</v>
      </c>
      <c r="DT12" s="226" t="str">
        <f>Tournament!AQ47</f>
        <v>A</v>
      </c>
      <c r="DU12" s="226"/>
      <c r="DV12" s="225"/>
      <c r="DW12" s="225"/>
      <c r="DX12" s="225"/>
      <c r="DY12" s="221">
        <f ca="1">VLOOKUP(DZ12,HU11:HV15,2,FALSE)</f>
        <v>2</v>
      </c>
      <c r="DZ12" s="221" t="str">
        <f t="shared" ref="DZ12:DZ14" si="49">B12</f>
        <v>Russia</v>
      </c>
      <c r="EA12" s="221">
        <f ca="1">SUMPRODUCT((HX3:HX42=DZ12)*(IB3:IB42="W"))+SUMPRODUCT((IA3:IA42=DZ12)*(IC3:IC42="W"))</f>
        <v>0</v>
      </c>
      <c r="EB12" s="221">
        <f ca="1">SUMPRODUCT((HX3:HX42=DZ12)*(IB3:IB42="D"))+SUMPRODUCT((IA3:IA42=DZ12)*(IC3:IC42="D"))</f>
        <v>0</v>
      </c>
      <c r="EC12" s="221">
        <f ca="1">SUMPRODUCT((HX3:HX42=DZ12)*(IB3:IB42="L"))+SUMPRODUCT((IA3:IA42=DZ12)*(IC3:IC42="L"))</f>
        <v>0</v>
      </c>
      <c r="ED12" s="221">
        <f ca="1">SUMIF(HX3:HX60,DZ12,HY3:HY60)+SUMIF(IA3:IA60,DZ12,HZ3:HZ60)</f>
        <v>0</v>
      </c>
      <c r="EE12" s="221">
        <f ca="1">SUMIF(IA3:IA60,DZ12,HY3:HY60)+SUMIF(HX3:HX60,DZ12,HZ3:HZ60)</f>
        <v>0</v>
      </c>
      <c r="EF12" s="221">
        <f t="shared" ca="1" si="41"/>
        <v>1000</v>
      </c>
      <c r="EG12" s="221">
        <f t="shared" ca="1" si="42"/>
        <v>0</v>
      </c>
      <c r="EH12" s="221">
        <v>17</v>
      </c>
      <c r="EI12" s="221">
        <f ca="1">IF(COUNTIF(EG11:EG15,4)&lt;&gt;4,RANK(EG12,EG11:EG15),EG52)</f>
        <v>1</v>
      </c>
      <c r="EK12" s="221">
        <f ca="1">SUMPRODUCT((EI11:EI14=EI12)*(EH11:EH14&lt;EH12))+EI12</f>
        <v>3</v>
      </c>
      <c r="EL12" s="221" t="str">
        <f ca="1">INDEX(DZ11:DZ15,MATCH(2,EK11:EK15,0),0)</f>
        <v>Slovakia</v>
      </c>
      <c r="EM12" s="221">
        <f ca="1">INDEX(EI11:EI15,MATCH(EL12,DZ11:DZ15,0),0)</f>
        <v>1</v>
      </c>
      <c r="EN12" s="221" t="str">
        <f ca="1">IF(EN11&lt;&gt;"",EL12,"")</f>
        <v>Slovakia</v>
      </c>
      <c r="EO12" s="221" t="str">
        <f ca="1">IF(EO11&lt;&gt;"",EL13,"")</f>
        <v/>
      </c>
      <c r="EP12" s="221" t="str">
        <f ca="1">IF(EP11&lt;&gt;"",EL14,"")</f>
        <v/>
      </c>
      <c r="EQ12" s="221" t="str">
        <f>IF(EQ11&lt;&gt;"",EL15,"")</f>
        <v/>
      </c>
      <c r="ES12" s="221" t="str">
        <f t="shared" ref="ES12:ES14" ca="1" si="50">IF(EN12&lt;&gt;"",EN12,"")</f>
        <v>Slovakia</v>
      </c>
      <c r="ET12" s="221">
        <f ca="1">SUMPRODUCT((HX3:HX42=ES12)*(IA3:IA42=ES13)*(IB3:IB42="W"))+SUMPRODUCT((HX3:HX42=ES12)*(IA3:IA42=ES14)*(IB3:IB42="W"))+SUMPRODUCT((HX3:HX42=ES12)*(IA3:IA42=ES15)*(IB3:IB42="W"))+SUMPRODUCT((HX3:HX42=ES12)*(IA3:IA42=ES11)*(IB3:IB42="W"))+SUMPRODUCT((HX3:HX42=ES13)*(IA3:IA42=ES12)*(IC3:IC42="W"))+SUMPRODUCT((HX3:HX42=ES14)*(IA3:IA42=ES12)*(IC3:IC42="W"))+SUMPRODUCT((HX3:HX42=ES15)*(IA3:IA42=ES12)*(IC3:IC42="W"))+SUMPRODUCT((HX3:HX42=ES11)*(IA3:IA42=ES12)*(IC3:IC42="W"))</f>
        <v>0</v>
      </c>
      <c r="EU12" s="221">
        <f ca="1">SUMPRODUCT((HX3:HX42=ES12)*(IA3:IA42=ES13)*(IB3:IB42="D"))+SUMPRODUCT((HX3:HX42=ES12)*(IA3:IA42=ES14)*(IB3:IB42="D"))+SUMPRODUCT((HX3:HX42=ES12)*(IA3:IA42=ES15)*(IB3:IB42="D"))+SUMPRODUCT((HX3:HX42=ES12)*(IA3:IA42=ES11)*(IB3:IB42="D"))+SUMPRODUCT((HX3:HX42=ES13)*(IA3:IA42=ES12)*(IB3:IB42="D"))+SUMPRODUCT((HX3:HX42=ES14)*(IA3:IA42=ES12)*(IB3:IB42="D"))+SUMPRODUCT((HX3:HX42=ES15)*(IA3:IA42=ES12)*(IB3:IB42="D"))+SUMPRODUCT((HX3:HX42=ES11)*(IA3:IA42=ES12)*(IB3:IB42="D"))</f>
        <v>0</v>
      </c>
      <c r="EV12" s="221">
        <f ca="1">SUMPRODUCT((HX3:HX42=ES12)*(IA3:IA42=ES13)*(IB3:IB42="L"))+SUMPRODUCT((HX3:HX42=ES12)*(IA3:IA42=ES14)*(IB3:IB42="L"))+SUMPRODUCT((HX3:HX42=ES12)*(IA3:IA42=ES15)*(IB3:IB42="L"))+SUMPRODUCT((HX3:HX42=ES12)*(IA3:IA42=ES11)*(IB3:IB42="L"))+SUMPRODUCT((HX3:HX42=ES13)*(IA3:IA42=ES12)*(IC3:IC42="L"))+SUMPRODUCT((HX3:HX42=ES14)*(IA3:IA42=ES12)*(IC3:IC42="L"))+SUMPRODUCT((HX3:HX42=ES15)*(IA3:IA42=ES12)*(IC3:IC42="L"))+SUMPRODUCT((HX3:HX42=ES11)*(IA3:IA42=ES12)*(IC3:IC42="L"))</f>
        <v>0</v>
      </c>
      <c r="EW12" s="221">
        <f ca="1">SUMPRODUCT((HX3:HX42=ES12)*(IA3:IA42=ES13)*HY3:HY42)+SUMPRODUCT((HX3:HX42=ES12)*(IA3:IA42=ES14)*HY3:HY42)+SUMPRODUCT((HX3:HX42=ES12)*(IA3:IA42=ES15)*HY3:HY42)+SUMPRODUCT((HX3:HX42=ES12)*(IA3:IA42=ES11)*HY3:HY42)+SUMPRODUCT((HX3:HX42=ES13)*(IA3:IA42=ES12)*HZ3:HZ42)+SUMPRODUCT((HX3:HX42=ES14)*(IA3:IA42=ES12)*HZ3:HZ42)+SUMPRODUCT((HX3:HX42=ES15)*(IA3:IA42=ES12)*HZ3:HZ42)+SUMPRODUCT((HX3:HX42=ES11)*(IA3:IA42=ES12)*HZ3:HZ42)</f>
        <v>0</v>
      </c>
      <c r="EX12" s="221">
        <f ca="1">SUMPRODUCT((HX3:HX42=ES12)*(IA3:IA42=ES13)*HZ3:HZ42)+SUMPRODUCT((HX3:HX42=ES12)*(IA3:IA42=ES14)*HZ3:HZ42)+SUMPRODUCT((HX3:HX42=ES12)*(IA3:IA42=ES15)*HZ3:HZ42)+SUMPRODUCT((HX3:HX42=ES12)*(IA3:IA42=ES11)*HZ3:HZ42)+SUMPRODUCT((HX3:HX42=ES13)*(IA3:IA42=ES12)*HY3:HY42)+SUMPRODUCT((HX3:HX42=ES14)*(IA3:IA42=ES12)*HY3:HY42)+SUMPRODUCT((HX3:HX42=ES15)*(IA3:IA42=ES12)*HY3:HY42)+SUMPRODUCT((HX3:HX42=ES11)*(IA3:IA42=ES12)*HY3:HY42)</f>
        <v>0</v>
      </c>
      <c r="EY12" s="221">
        <f ca="1">EW12-EX12+1000</f>
        <v>1000</v>
      </c>
      <c r="EZ12" s="221">
        <f t="shared" ca="1" si="43"/>
        <v>0</v>
      </c>
      <c r="FA12" s="221">
        <f ca="1">IF(ES12&lt;&gt;"",VLOOKUP(ES12,DZ4:EF40,7,FALSE),"")</f>
        <v>1000</v>
      </c>
      <c r="FB12" s="221">
        <f ca="1">IF(ES12&lt;&gt;"",VLOOKUP(ES12,DZ4:EF40,5,FALSE),"")</f>
        <v>0</v>
      </c>
      <c r="FC12" s="221">
        <f ca="1">IF(ES12&lt;&gt;"",VLOOKUP(ES12,DZ4:EH40,9,FALSE),"")</f>
        <v>8</v>
      </c>
      <c r="FD12" s="221">
        <f t="shared" ca="1" si="44"/>
        <v>0</v>
      </c>
      <c r="FE12" s="221">
        <f ca="1">IF(ES12&lt;&gt;"",RANK(FD12,FD11:FD15),"")</f>
        <v>1</v>
      </c>
      <c r="FF12" s="221">
        <f ca="1">IF(ES12&lt;&gt;"",SUMPRODUCT((FD11:FD15=FD12)*(EY11:EY15&gt;EY12)),"")</f>
        <v>0</v>
      </c>
      <c r="FG12" s="221">
        <f ca="1">IF(ES12&lt;&gt;"",SUMPRODUCT((FD11:FD15=FD12)*(EY11:EY15=EY12)*(EW11:EW15&gt;EW12)),"")</f>
        <v>0</v>
      </c>
      <c r="FH12" s="221">
        <f ca="1">IF(ES12&lt;&gt;"",SUMPRODUCT((FD11:FD15=FD12)*(EY11:EY15=EY12)*(EW11:EW15=EW12)*(FA11:FA15&gt;FA12)),"")</f>
        <v>0</v>
      </c>
      <c r="FI12" s="221">
        <f ca="1">IF(ES12&lt;&gt;"",SUMPRODUCT((FD11:FD15=FD12)*(EY11:EY15=EY12)*(EW11:EW15=EW12)*(FA11:FA15=FA12)*(FB11:FB15&gt;FB12)),"")</f>
        <v>0</v>
      </c>
      <c r="FJ12" s="221">
        <f ca="1">IF(ES12&lt;&gt;"",SUMPRODUCT((FD11:FD15=FD12)*(EY11:EY15=EY12)*(EW11:EW15=EW12)*(FA11:FA15=FA12)*(FB11:FB15=FB12)*(FC11:FC15&gt;FC12)),"")</f>
        <v>2</v>
      </c>
      <c r="FK12" s="221">
        <f t="shared" ref="FK12:FK14" ca="1" si="51">IF(ES12&lt;&gt;"",IF(FK52&lt;&gt;"",IF(ER$50=3,FK52,FK52+ER$50),SUM(FE12:FJ12)),"")</f>
        <v>3</v>
      </c>
      <c r="FL12" s="221" t="str">
        <f ca="1">IF(ES12&lt;&gt;"",INDEX(ES11:ES15,MATCH(2,FK11:FK15,0),0),"")</f>
        <v>Russia</v>
      </c>
      <c r="FM12" s="221" t="str">
        <f ca="1">IF(EO11&lt;&gt;"",EO11,"")</f>
        <v/>
      </c>
      <c r="FN12" s="221">
        <f ca="1">SUMPRODUCT((HX3:HX42=FM12)*(IA3:IA42=FM13)*(IB3:IB42="W"))+SUMPRODUCT((HX3:HX42=FM12)*(IA3:IA42=FM14)*(IB3:IB42="W"))+SUMPRODUCT((HX3:HX42=FM12)*(IA3:IA42=FM15)*(IB3:IB42="W"))+SUMPRODUCT((HX3:HX42=FM13)*(IA3:IA42=FM12)*(IC3:IC42="W"))+SUMPRODUCT((HX3:HX42=FM14)*(IA3:IA42=FM12)*(IC3:IC42="W"))+SUMPRODUCT((HX3:HX42=FM15)*(IA3:IA42=FM12)*(IC3:IC42="W"))</f>
        <v>0</v>
      </c>
      <c r="FO12" s="221">
        <f ca="1">SUMPRODUCT((HX3:HX42=FM12)*(IA3:IA42=FM13)*(IB3:IB42="D"))+SUMPRODUCT((HX3:HX42=FM12)*(IA3:IA42=FM14)*(IB3:IB42="D"))+SUMPRODUCT((HX3:HX42=FM12)*(IA3:IA42=FM15)*(IB3:IB42="D"))+SUMPRODUCT((HX3:HX42=FM13)*(IA3:IA42=FM12)*(IB3:IB42="D"))+SUMPRODUCT((HX3:HX42=FM14)*(IA3:IA42=FM12)*(IB3:IB42="D"))+SUMPRODUCT((HX3:HX42=FM15)*(IA3:IA42=FM12)*(IB3:IB42="D"))</f>
        <v>0</v>
      </c>
      <c r="FP12" s="221">
        <f ca="1">SUMPRODUCT((HX3:HX42=FM12)*(IA3:IA42=FM13)*(IB3:IB42="L"))+SUMPRODUCT((HX3:HX42=FM12)*(IA3:IA42=FM14)*(IB3:IB42="L"))+SUMPRODUCT((HX3:HX42=FM12)*(IA3:IA42=FM15)*(IB3:IB42="L"))+SUMPRODUCT((HX3:HX42=FM13)*(IA3:IA42=FM12)*(IC3:IC42="L"))+SUMPRODUCT((HX3:HX42=FM14)*(IA3:IA42=FM12)*(IC3:IC42="L"))+SUMPRODUCT((HX3:HX42=FM15)*(IA3:IA42=FM12)*(IC3:IC42="L"))</f>
        <v>0</v>
      </c>
      <c r="FQ12" s="221">
        <f ca="1">SUMPRODUCT((HX3:HX42=FM12)*(IA3:IA42=FM13)*HY3:HY42)+SUMPRODUCT((HX3:HX42=FM12)*(IA3:IA42=FM14)*HY3:HY42)+SUMPRODUCT((HX3:HX42=FM12)*(IA3:IA42=FM15)*HY3:HY42)+SUMPRODUCT((HX3:HX42=FM12)*(IA3:IA42=FM11)*HY3:HY42)+SUMPRODUCT((HX3:HX42=FM13)*(IA3:IA42=FM12)*HZ3:HZ42)+SUMPRODUCT((HX3:HX42=FM14)*(IA3:IA42=FM12)*HZ3:HZ42)+SUMPRODUCT((HX3:HX42=FM15)*(IA3:IA42=FM12)*HZ3:HZ42)+SUMPRODUCT((HX3:HX42=FM11)*(IA3:IA42=FM12)*HZ3:HZ42)</f>
        <v>0</v>
      </c>
      <c r="FR12" s="221">
        <f ca="1">SUMPRODUCT((HX3:HX42=FM12)*(IA3:IA42=FM13)*HZ3:HZ42)+SUMPRODUCT((HX3:HX42=FM12)*(IA3:IA42=FM14)*HZ3:HZ42)+SUMPRODUCT((HX3:HX42=FM12)*(IA3:IA42=FM15)*HZ3:HZ42)+SUMPRODUCT((HX3:HX42=FM12)*(IA3:IA42=FM11)*HZ3:HZ42)+SUMPRODUCT((HX3:HX42=FM13)*(IA3:IA42=FM12)*HY3:HY42)+SUMPRODUCT((HX3:HX42=FM14)*(IA3:IA42=FM12)*HY3:HY42)+SUMPRODUCT((HX3:HX42=FM15)*(IA3:IA42=FM12)*HY3:HY42)+SUMPRODUCT((HX3:HX42=FM11)*(IA3:IA42=FM12)*HY3:HY42)</f>
        <v>0</v>
      </c>
      <c r="FS12" s="221">
        <f ca="1">FQ12-FR12+1000</f>
        <v>1000</v>
      </c>
      <c r="FT12" s="221" t="str">
        <f t="shared" ref="FT12:FT14" ca="1" si="52">IF(FM12&lt;&gt;"",FN12*3+FO12*1,"")</f>
        <v/>
      </c>
      <c r="FU12" s="221" t="str">
        <f ca="1">IF(FM12&lt;&gt;"",VLOOKUP(FM12,DZ4:EF40,7,FALSE),"")</f>
        <v/>
      </c>
      <c r="FV12" s="221" t="str">
        <f ca="1">IF(FM12&lt;&gt;"",VLOOKUP(FM12,DZ4:EF40,5,FALSE),"")</f>
        <v/>
      </c>
      <c r="FW12" s="221" t="str">
        <f ca="1">IF(FM12&lt;&gt;"",VLOOKUP(FM12,DZ4:EH40,9,FALSE),"")</f>
        <v/>
      </c>
      <c r="FX12" s="221" t="str">
        <f t="shared" ref="FX12:FX14" ca="1" si="53">FT12</f>
        <v/>
      </c>
      <c r="FY12" s="221" t="str">
        <f ca="1">IF(FM12&lt;&gt;"",RANK(FX12,FX11:FX15),"")</f>
        <v/>
      </c>
      <c r="FZ12" s="221" t="str">
        <f ca="1">IF(FM12&lt;&gt;"",SUMPRODUCT((FX11:FX15=FX12)*(FS11:FS15&gt;FS12)),"")</f>
        <v/>
      </c>
      <c r="GA12" s="221" t="str">
        <f ca="1">IF(FM12&lt;&gt;"",SUMPRODUCT((FX11:FX15=FX12)*(FS11:FS15=FS12)*(FQ11:FQ15&gt;FQ12)),"")</f>
        <v/>
      </c>
      <c r="GB12" s="221" t="str">
        <f ca="1">IF(FM12&lt;&gt;"",SUMPRODUCT((FX11:FX15=FX12)*(FS11:FS15=FS12)*(FQ11:FQ15=FQ12)*(FU11:FU15&gt;FU12)),"")</f>
        <v/>
      </c>
      <c r="GC12" s="221" t="str">
        <f ca="1">IF(FM12&lt;&gt;"",SUMPRODUCT((FX11:FX15=FX12)*(FS11:FS15=FS12)*(FQ11:FQ15=FQ12)*(FU11:FU15=FU12)*(FV11:FV15&gt;FV12)),"")</f>
        <v/>
      </c>
      <c r="GD12" s="221" t="str">
        <f ca="1">IF(FM12&lt;&gt;"",SUMPRODUCT((FX11:FX15=FX12)*(FS11:FS15=FS12)*(FQ11:FQ15=FQ12)*(FU11:FU15=FU12)*(FV11:FV15=FV12)*(FW11:FW15&gt;FW12)),"")</f>
        <v/>
      </c>
      <c r="GE12" s="221" t="str">
        <f ca="1">IF(FM12&lt;&gt;"",IF(GE52&lt;&gt;"",IF(FL$50=3,GE52,GE52+FL$50),SUM(FY12:GD12)+1),"")</f>
        <v/>
      </c>
      <c r="GF12" s="221" t="str">
        <f ca="1">IF(FM12&lt;&gt;"",INDEX(FM12:FM15,MATCH(2,GE12:GE15,0),0),"")</f>
        <v/>
      </c>
      <c r="HU12" s="221" t="str">
        <f ca="1">IF(GF12&lt;&gt;"",GF12,IF(FL12&lt;&gt;"",FL12,EL12))</f>
        <v>Russia</v>
      </c>
      <c r="HV12" s="221">
        <v>2</v>
      </c>
      <c r="HW12" s="221">
        <v>10</v>
      </c>
      <c r="HX12" s="221" t="str">
        <f t="shared" si="3"/>
        <v>Belgium</v>
      </c>
      <c r="HY12" s="223">
        <f ca="1">IF(OFFSET('Prediction Sheet'!$W19,0,HY$1)&lt;&gt;"",OFFSET('Prediction Sheet'!$W19,0,HY$1),0)</f>
        <v>0</v>
      </c>
      <c r="HZ12" s="223">
        <f ca="1">IF(OFFSET('Prediction Sheet'!$Y19,0,HY$1)&lt;&gt;"",OFFSET('Prediction Sheet'!$Y19,0,HY$1),0)</f>
        <v>0</v>
      </c>
      <c r="IA12" s="221" t="str">
        <f t="shared" si="4"/>
        <v>Italy</v>
      </c>
      <c r="IB12" s="221" t="str">
        <f ca="1">IF(AND(OFFSET('Prediction Sheet'!$W19,0,HY$1)&lt;&gt;"",OFFSET('Prediction Sheet'!$Y19,0,HY$1)&lt;&gt;""),IF(HY12&gt;HZ12,"W",IF(HY12=HZ12,"D","L")),"")</f>
        <v/>
      </c>
      <c r="IC12" s="221" t="str">
        <f t="shared" ca="1" si="5"/>
        <v/>
      </c>
      <c r="IF12" s="369" t="s">
        <v>54</v>
      </c>
      <c r="IG12" s="369"/>
      <c r="IH12" s="369"/>
      <c r="II12" s="369"/>
      <c r="IJ12" s="224" t="s">
        <v>50</v>
      </c>
      <c r="IK12" s="224" t="s">
        <v>51</v>
      </c>
      <c r="IL12" s="224" t="s">
        <v>52</v>
      </c>
      <c r="IM12" s="224" t="s">
        <v>53</v>
      </c>
      <c r="IN12" s="225"/>
      <c r="IO12" s="224" t="str">
        <f ca="1">INDEX(IT3:IT8,MATCH(1,IS3:IS8,0),0)</f>
        <v>D</v>
      </c>
      <c r="IP12" s="226" t="str">
        <f ca="1">INDEX(IT3:IT8,MATCH(2,IS3:IS8,0),0)</f>
        <v>E</v>
      </c>
      <c r="IQ12" s="226" t="str">
        <f ca="1">INDEX(IT3:IT8,MATCH(3,IS3:IS8,0),0)</f>
        <v>C</v>
      </c>
      <c r="IR12" s="226" t="str">
        <f ca="1">INDEX(IT3:IT8,MATCH(4,IS3:IS8,0),0)</f>
        <v>A</v>
      </c>
      <c r="IS12" s="226"/>
      <c r="IT12" s="225"/>
      <c r="IU12" s="225"/>
      <c r="IV12" s="225"/>
      <c r="MW12" s="223"/>
      <c r="MX12" s="223"/>
      <c r="ND12" s="369"/>
      <c r="NE12" s="369"/>
      <c r="NF12" s="369"/>
      <c r="NG12" s="369"/>
      <c r="NH12" s="224"/>
      <c r="NI12" s="224"/>
      <c r="NJ12" s="224"/>
      <c r="NK12" s="224"/>
      <c r="NL12" s="225"/>
      <c r="NM12" s="224"/>
      <c r="NN12" s="226"/>
      <c r="NO12" s="226"/>
      <c r="NP12" s="226"/>
      <c r="NQ12" s="226"/>
      <c r="NR12" s="225"/>
      <c r="NS12" s="225"/>
      <c r="NT12" s="225"/>
      <c r="RU12" s="223"/>
      <c r="RV12" s="223"/>
      <c r="SB12" s="369"/>
      <c r="SC12" s="369"/>
      <c r="SD12" s="369"/>
      <c r="SE12" s="369"/>
      <c r="SF12" s="224"/>
      <c r="SG12" s="224"/>
      <c r="SH12" s="224"/>
      <c r="SI12" s="224"/>
      <c r="SJ12" s="225"/>
      <c r="SK12" s="224"/>
      <c r="SL12" s="226"/>
      <c r="SM12" s="226"/>
      <c r="SN12" s="226"/>
      <c r="SO12" s="226"/>
      <c r="SP12" s="225"/>
      <c r="SQ12" s="225"/>
      <c r="SR12" s="225"/>
      <c r="WS12" s="223"/>
      <c r="WT12" s="223"/>
      <c r="WZ12" s="369"/>
      <c r="XA12" s="369"/>
      <c r="XB12" s="369"/>
      <c r="XC12" s="369"/>
      <c r="XD12" s="224"/>
      <c r="XE12" s="224"/>
      <c r="XF12" s="224"/>
      <c r="XG12" s="224"/>
      <c r="XH12" s="225"/>
      <c r="XI12" s="224"/>
      <c r="XJ12" s="226"/>
      <c r="XK12" s="226"/>
      <c r="XL12" s="226"/>
      <c r="XM12" s="226"/>
      <c r="XN12" s="225"/>
      <c r="XO12" s="225"/>
      <c r="XP12" s="225"/>
      <c r="ABQ12" s="223"/>
      <c r="ABR12" s="223"/>
      <c r="ABX12" s="369"/>
      <c r="ABY12" s="369"/>
      <c r="ABZ12" s="369"/>
      <c r="ACA12" s="369"/>
      <c r="ACB12" s="224"/>
      <c r="ACC12" s="224"/>
      <c r="ACD12" s="224"/>
      <c r="ACE12" s="224"/>
      <c r="ACF12" s="225"/>
      <c r="ACG12" s="224"/>
      <c r="ACH12" s="226"/>
      <c r="ACI12" s="226"/>
      <c r="ACJ12" s="226"/>
      <c r="ACK12" s="226"/>
      <c r="ACL12" s="225"/>
      <c r="ACM12" s="225"/>
      <c r="ACN12" s="225"/>
      <c r="AGO12" s="223"/>
      <c r="AGP12" s="223"/>
      <c r="AGV12" s="369"/>
      <c r="AGW12" s="369"/>
      <c r="AGX12" s="369"/>
      <c r="AGY12" s="369"/>
      <c r="AGZ12" s="224"/>
      <c r="AHA12" s="224"/>
      <c r="AHB12" s="224"/>
      <c r="AHC12" s="224"/>
      <c r="AHD12" s="225"/>
      <c r="AHE12" s="224"/>
      <c r="AHF12" s="226"/>
      <c r="AHG12" s="226"/>
      <c r="AHH12" s="226"/>
      <c r="AHI12" s="226"/>
      <c r="AHJ12" s="225"/>
      <c r="AHK12" s="225"/>
      <c r="AHL12" s="225"/>
      <c r="ALM12" s="223"/>
      <c r="ALN12" s="223"/>
      <c r="ALT12" s="369"/>
      <c r="ALU12" s="369"/>
      <c r="ALV12" s="369"/>
      <c r="ALW12" s="369"/>
      <c r="ALX12" s="224"/>
      <c r="ALY12" s="224"/>
      <c r="ALZ12" s="224"/>
      <c r="AMA12" s="224"/>
      <c r="AMB12" s="225"/>
      <c r="AMC12" s="224"/>
      <c r="AMD12" s="226"/>
      <c r="AME12" s="226"/>
      <c r="AMF12" s="226"/>
      <c r="AMG12" s="226"/>
      <c r="AMH12" s="225"/>
      <c r="AMI12" s="225"/>
      <c r="AMJ12" s="225"/>
      <c r="AQK12" s="223"/>
      <c r="AQL12" s="223"/>
      <c r="AQR12" s="369"/>
      <c r="AQS12" s="369"/>
      <c r="AQT12" s="369"/>
      <c r="AQU12" s="369"/>
      <c r="AQV12" s="224"/>
      <c r="AQW12" s="224"/>
      <c r="AQX12" s="224"/>
      <c r="AQY12" s="224"/>
      <c r="AQZ12" s="225"/>
      <c r="ARA12" s="224"/>
      <c r="ARB12" s="226"/>
      <c r="ARC12" s="226"/>
      <c r="ARD12" s="226"/>
      <c r="ARE12" s="226"/>
      <c r="ARF12" s="225"/>
      <c r="ARG12" s="225"/>
      <c r="ARH12" s="225"/>
      <c r="AVI12" s="223"/>
      <c r="AVJ12" s="223"/>
      <c r="AVP12" s="369"/>
      <c r="AVQ12" s="369"/>
      <c r="AVR12" s="369"/>
      <c r="AVS12" s="369"/>
      <c r="AVT12" s="224"/>
      <c r="AVU12" s="224"/>
      <c r="AVV12" s="224"/>
      <c r="AVW12" s="224"/>
      <c r="AVX12" s="225"/>
      <c r="AVY12" s="224"/>
      <c r="AVZ12" s="226"/>
      <c r="AWA12" s="226"/>
      <c r="AWB12" s="226"/>
      <c r="AWC12" s="226"/>
      <c r="AWD12" s="225"/>
      <c r="AWE12" s="225"/>
      <c r="AWF12" s="225"/>
      <c r="BAG12" s="223"/>
      <c r="BAH12" s="223"/>
      <c r="BAN12" s="369"/>
      <c r="BAO12" s="369"/>
      <c r="BAP12" s="369"/>
      <c r="BAQ12" s="369"/>
      <c r="BAR12" s="224"/>
      <c r="BAS12" s="224"/>
      <c r="BAT12" s="224"/>
      <c r="BAU12" s="224"/>
      <c r="BAV12" s="225"/>
      <c r="BAW12" s="224"/>
      <c r="BAX12" s="226"/>
      <c r="BAY12" s="226"/>
      <c r="BAZ12" s="226"/>
      <c r="BBA12" s="226"/>
      <c r="BBB12" s="225"/>
      <c r="BBC12" s="225"/>
      <c r="BBD12" s="225"/>
      <c r="BFE12" s="223"/>
      <c r="BFF12" s="223"/>
      <c r="BFL12" s="369"/>
      <c r="BFM12" s="369"/>
      <c r="BFN12" s="369"/>
      <c r="BFO12" s="369"/>
      <c r="BFP12" s="224"/>
      <c r="BFQ12" s="224"/>
      <c r="BFR12" s="224"/>
      <c r="BFS12" s="224"/>
      <c r="BFT12" s="225"/>
      <c r="BFU12" s="224"/>
      <c r="BFV12" s="226"/>
      <c r="BFW12" s="226"/>
      <c r="BFX12" s="226"/>
      <c r="BFY12" s="226"/>
      <c r="BFZ12" s="225"/>
      <c r="BGA12" s="225"/>
      <c r="BGB12" s="225"/>
      <c r="BKC12" s="223"/>
      <c r="BKD12" s="223"/>
      <c r="BKJ12" s="369"/>
      <c r="BKK12" s="369"/>
      <c r="BKL12" s="369"/>
      <c r="BKM12" s="369"/>
      <c r="BKN12" s="224"/>
      <c r="BKO12" s="224"/>
      <c r="BKP12" s="224"/>
      <c r="BKQ12" s="224"/>
      <c r="BKR12" s="225"/>
      <c r="BKS12" s="224"/>
      <c r="BKT12" s="226"/>
      <c r="BKU12" s="226"/>
      <c r="BKV12" s="226"/>
      <c r="BKW12" s="226"/>
      <c r="BKX12" s="225"/>
      <c r="BKY12" s="225"/>
      <c r="BKZ12" s="225"/>
      <c r="BPA12" s="223"/>
      <c r="BPB12" s="223"/>
      <c r="BPH12" s="369"/>
      <c r="BPI12" s="369"/>
      <c r="BPJ12" s="369"/>
      <c r="BPK12" s="369"/>
      <c r="BPL12" s="224"/>
      <c r="BPM12" s="224"/>
      <c r="BPN12" s="224"/>
      <c r="BPO12" s="224"/>
      <c r="BPP12" s="225"/>
      <c r="BPQ12" s="224"/>
      <c r="BPR12" s="226"/>
      <c r="BPS12" s="226"/>
      <c r="BPT12" s="226"/>
      <c r="BPU12" s="226"/>
      <c r="BPV12" s="225"/>
      <c r="BPW12" s="225"/>
      <c r="BPX12" s="225"/>
      <c r="BTY12" s="223"/>
      <c r="BTZ12" s="223"/>
      <c r="BUF12" s="369"/>
      <c r="BUG12" s="369"/>
      <c r="BUH12" s="369"/>
      <c r="BUI12" s="369"/>
      <c r="BUJ12" s="224"/>
      <c r="BUK12" s="224"/>
      <c r="BUL12" s="224"/>
      <c r="BUM12" s="224"/>
      <c r="BUN12" s="225"/>
      <c r="BUO12" s="224"/>
      <c r="BUP12" s="226"/>
      <c r="BUQ12" s="226"/>
      <c r="BUR12" s="226"/>
      <c r="BUS12" s="226"/>
      <c r="BUT12" s="225"/>
      <c r="BUU12" s="225"/>
      <c r="BUV12" s="225"/>
      <c r="BYW12" s="223"/>
      <c r="BYX12" s="223"/>
      <c r="BZD12" s="369"/>
      <c r="BZE12" s="369"/>
      <c r="BZF12" s="369"/>
      <c r="BZG12" s="369"/>
      <c r="BZH12" s="224"/>
      <c r="BZI12" s="224"/>
      <c r="BZJ12" s="224"/>
      <c r="BZK12" s="224"/>
      <c r="BZL12" s="225"/>
      <c r="BZM12" s="224"/>
      <c r="BZN12" s="226"/>
      <c r="BZO12" s="226"/>
      <c r="BZP12" s="226"/>
      <c r="BZQ12" s="226"/>
      <c r="BZR12" s="225"/>
      <c r="BZS12" s="225"/>
      <c r="BZT12" s="225"/>
      <c r="CDU12" s="223"/>
      <c r="CDV12" s="223"/>
      <c r="CEB12" s="369"/>
      <c r="CEC12" s="369"/>
      <c r="CED12" s="369"/>
      <c r="CEE12" s="369"/>
      <c r="CEF12" s="224"/>
      <c r="CEG12" s="224"/>
      <c r="CEH12" s="224"/>
      <c r="CEI12" s="224"/>
      <c r="CEJ12" s="225"/>
      <c r="CEK12" s="224"/>
      <c r="CEL12" s="226"/>
      <c r="CEM12" s="226"/>
      <c r="CEN12" s="226"/>
      <c r="CEO12" s="226"/>
      <c r="CEP12" s="225"/>
      <c r="CEQ12" s="225"/>
      <c r="CER12" s="225"/>
      <c r="CIS12" s="223"/>
      <c r="CIT12" s="223"/>
      <c r="CIZ12" s="369"/>
      <c r="CJA12" s="369"/>
      <c r="CJB12" s="369"/>
      <c r="CJC12" s="369"/>
      <c r="CJD12" s="224"/>
      <c r="CJE12" s="224"/>
      <c r="CJF12" s="224"/>
      <c r="CJG12" s="224"/>
      <c r="CJH12" s="225"/>
      <c r="CJI12" s="224"/>
      <c r="CJJ12" s="226"/>
      <c r="CJK12" s="226"/>
      <c r="CJL12" s="226"/>
      <c r="CJM12" s="226"/>
      <c r="CJN12" s="225"/>
      <c r="CJO12" s="225"/>
      <c r="CJP12" s="225"/>
      <c r="CNQ12" s="223"/>
      <c r="CNR12" s="223"/>
      <c r="CNX12" s="369"/>
      <c r="CNY12" s="369"/>
      <c r="CNZ12" s="369"/>
      <c r="COA12" s="369"/>
      <c r="COB12" s="224"/>
      <c r="COC12" s="224"/>
      <c r="COD12" s="224"/>
      <c r="COE12" s="224"/>
      <c r="COF12" s="225"/>
      <c r="COG12" s="224"/>
      <c r="COH12" s="226"/>
      <c r="COI12" s="226"/>
      <c r="COJ12" s="226"/>
      <c r="COK12" s="226"/>
      <c r="COL12" s="225"/>
      <c r="COM12" s="225"/>
      <c r="CON12" s="225"/>
      <c r="CSO12" s="223"/>
      <c r="CSP12" s="223"/>
      <c r="CSV12" s="369"/>
      <c r="CSW12" s="369"/>
      <c r="CSX12" s="369"/>
      <c r="CSY12" s="369"/>
      <c r="CSZ12" s="224"/>
      <c r="CTA12" s="224"/>
      <c r="CTB12" s="224"/>
      <c r="CTC12" s="224"/>
      <c r="CTD12" s="225"/>
      <c r="CTE12" s="224"/>
      <c r="CTF12" s="226"/>
      <c r="CTG12" s="226"/>
      <c r="CTH12" s="226"/>
      <c r="CTI12" s="226"/>
      <c r="CTJ12" s="225"/>
      <c r="CTK12" s="225"/>
      <c r="CTL12" s="225"/>
      <c r="CXM12" s="223"/>
      <c r="CXN12" s="223"/>
      <c r="CXT12" s="369"/>
      <c r="CXU12" s="369"/>
      <c r="CXV12" s="369"/>
      <c r="CXW12" s="369"/>
      <c r="CXX12" s="224"/>
      <c r="CXY12" s="224"/>
      <c r="CXZ12" s="224"/>
      <c r="CYA12" s="224"/>
      <c r="CYB12" s="225"/>
      <c r="CYC12" s="224"/>
      <c r="CYD12" s="226"/>
      <c r="CYE12" s="226"/>
      <c r="CYF12" s="226"/>
      <c r="CYG12" s="226"/>
      <c r="CYH12" s="225"/>
      <c r="CYI12" s="225"/>
      <c r="CYJ12" s="225"/>
      <c r="DCK12" s="223"/>
      <c r="DCL12" s="223"/>
      <c r="DCR12" s="369"/>
      <c r="DCS12" s="369"/>
      <c r="DCT12" s="369"/>
      <c r="DCU12" s="369"/>
      <c r="DCV12" s="224"/>
      <c r="DCW12" s="224"/>
      <c r="DCX12" s="224"/>
      <c r="DCY12" s="224"/>
      <c r="DCZ12" s="225"/>
      <c r="DDA12" s="224"/>
      <c r="DDB12" s="226"/>
      <c r="DDC12" s="226"/>
      <c r="DDD12" s="226"/>
      <c r="DDE12" s="226"/>
      <c r="DDF12" s="225"/>
      <c r="DDG12" s="225"/>
      <c r="DDH12" s="225"/>
      <c r="DHI12" s="223"/>
      <c r="DHJ12" s="223"/>
      <c r="DHP12" s="369"/>
      <c r="DHQ12" s="369"/>
      <c r="DHR12" s="369"/>
      <c r="DHS12" s="369"/>
      <c r="DHT12" s="224"/>
      <c r="DHU12" s="224"/>
      <c r="DHV12" s="224"/>
      <c r="DHW12" s="224"/>
      <c r="DHX12" s="225"/>
      <c r="DHY12" s="224"/>
      <c r="DHZ12" s="226"/>
      <c r="DIA12" s="226"/>
      <c r="DIB12" s="226"/>
      <c r="DIC12" s="226"/>
      <c r="DID12" s="225"/>
      <c r="DIE12" s="225"/>
      <c r="DIF12" s="225"/>
      <c r="DMG12" s="223"/>
      <c r="DMH12" s="223"/>
      <c r="DMN12" s="369"/>
      <c r="DMO12" s="369"/>
      <c r="DMP12" s="369"/>
      <c r="DMQ12" s="369"/>
      <c r="DMR12" s="224"/>
      <c r="DMS12" s="224"/>
      <c r="DMT12" s="224"/>
      <c r="DMU12" s="224"/>
      <c r="DMV12" s="225"/>
      <c r="DMW12" s="224"/>
      <c r="DMX12" s="226"/>
      <c r="DMY12" s="226"/>
      <c r="DMZ12" s="226"/>
      <c r="DNA12" s="226"/>
      <c r="DNB12" s="225"/>
      <c r="DNC12" s="225"/>
      <c r="DND12" s="225"/>
      <c r="DRE12" s="223"/>
      <c r="DRF12" s="223"/>
      <c r="DRL12" s="369"/>
      <c r="DRM12" s="369"/>
      <c r="DRN12" s="369"/>
      <c r="DRO12" s="369"/>
      <c r="DRP12" s="224"/>
      <c r="DRQ12" s="224"/>
      <c r="DRR12" s="224"/>
      <c r="DRS12" s="224"/>
      <c r="DRT12" s="225"/>
      <c r="DRU12" s="224"/>
      <c r="DRV12" s="226"/>
      <c r="DRW12" s="226"/>
      <c r="DRX12" s="226"/>
      <c r="DRY12" s="226"/>
      <c r="DRZ12" s="225"/>
      <c r="DSA12" s="225"/>
      <c r="DSB12" s="225"/>
      <c r="DWC12" s="223"/>
      <c r="DWD12" s="223"/>
      <c r="DWJ12" s="369"/>
      <c r="DWK12" s="369"/>
      <c r="DWL12" s="369"/>
      <c r="DWM12" s="369"/>
      <c r="DWN12" s="224"/>
      <c r="DWO12" s="224"/>
      <c r="DWP12" s="224"/>
      <c r="DWQ12" s="224"/>
      <c r="DWR12" s="225"/>
      <c r="DWS12" s="224"/>
      <c r="DWT12" s="226"/>
      <c r="DWU12" s="226"/>
      <c r="DWV12" s="226"/>
      <c r="DWW12" s="226"/>
      <c r="DWX12" s="225"/>
      <c r="DWY12" s="225"/>
      <c r="DWZ12" s="225"/>
      <c r="EBA12" s="223"/>
      <c r="EBB12" s="223"/>
      <c r="EBH12" s="369"/>
      <c r="EBI12" s="369"/>
      <c r="EBJ12" s="369"/>
      <c r="EBK12" s="369"/>
      <c r="EBL12" s="224"/>
      <c r="EBM12" s="224"/>
      <c r="EBN12" s="224"/>
      <c r="EBO12" s="224"/>
      <c r="EBP12" s="225"/>
      <c r="EBQ12" s="224"/>
      <c r="EBR12" s="226"/>
      <c r="EBS12" s="226"/>
      <c r="EBT12" s="226"/>
      <c r="EBU12" s="226"/>
      <c r="EBV12" s="225"/>
      <c r="EBW12" s="225"/>
      <c r="EBX12" s="225"/>
      <c r="EFY12" s="223"/>
      <c r="EFZ12" s="223"/>
      <c r="EGF12" s="369"/>
      <c r="EGG12" s="369"/>
      <c r="EGH12" s="369"/>
      <c r="EGI12" s="369"/>
      <c r="EGJ12" s="224"/>
      <c r="EGK12" s="224"/>
      <c r="EGL12" s="224"/>
      <c r="EGM12" s="224"/>
      <c r="EGN12" s="225"/>
      <c r="EGO12" s="224"/>
      <c r="EGP12" s="226"/>
      <c r="EGQ12" s="226"/>
      <c r="EGR12" s="226"/>
      <c r="EGS12" s="226"/>
      <c r="EGT12" s="225"/>
      <c r="EGU12" s="225"/>
      <c r="EGV12" s="225"/>
      <c r="EKW12" s="223"/>
      <c r="EKX12" s="223"/>
      <c r="ELD12" s="369"/>
      <c r="ELE12" s="369"/>
      <c r="ELF12" s="369"/>
      <c r="ELG12" s="369"/>
      <c r="ELH12" s="224"/>
      <c r="ELI12" s="224"/>
      <c r="ELJ12" s="224"/>
      <c r="ELK12" s="224"/>
      <c r="ELL12" s="225"/>
      <c r="ELM12" s="224"/>
      <c r="ELN12" s="226"/>
      <c r="ELO12" s="226"/>
      <c r="ELP12" s="226"/>
      <c r="ELQ12" s="226"/>
      <c r="ELR12" s="225"/>
      <c r="ELS12" s="225"/>
      <c r="ELT12" s="225"/>
      <c r="EPU12" s="223"/>
      <c r="EPV12" s="223"/>
      <c r="EQB12" s="369"/>
      <c r="EQC12" s="369"/>
      <c r="EQD12" s="369"/>
      <c r="EQE12" s="369"/>
      <c r="EQF12" s="224"/>
      <c r="EQG12" s="224"/>
      <c r="EQH12" s="224"/>
      <c r="EQI12" s="224"/>
      <c r="EQJ12" s="225"/>
      <c r="EQK12" s="224"/>
      <c r="EQL12" s="226"/>
      <c r="EQM12" s="226"/>
      <c r="EQN12" s="226"/>
      <c r="EQO12" s="226"/>
      <c r="EQP12" s="225"/>
      <c r="EQQ12" s="225"/>
      <c r="EQR12" s="225"/>
      <c r="EUS12" s="223"/>
      <c r="EUT12" s="223"/>
      <c r="EUZ12" s="369"/>
      <c r="EVA12" s="369"/>
      <c r="EVB12" s="369"/>
      <c r="EVC12" s="369"/>
      <c r="EVD12" s="224"/>
      <c r="EVE12" s="224"/>
      <c r="EVF12" s="224"/>
      <c r="EVG12" s="224"/>
      <c r="EVH12" s="225"/>
      <c r="EVI12" s="224"/>
      <c r="EVJ12" s="226"/>
      <c r="EVK12" s="226"/>
      <c r="EVL12" s="226"/>
      <c r="EVM12" s="226"/>
      <c r="EVN12" s="225"/>
      <c r="EVO12" s="225"/>
      <c r="EVP12" s="225"/>
      <c r="EZQ12" s="223"/>
      <c r="EZR12" s="223"/>
      <c r="EZX12" s="369"/>
      <c r="EZY12" s="369"/>
      <c r="EZZ12" s="369"/>
      <c r="FAA12" s="369"/>
      <c r="FAB12" s="224"/>
      <c r="FAC12" s="224"/>
      <c r="FAD12" s="224"/>
      <c r="FAE12" s="224"/>
      <c r="FAF12" s="225"/>
      <c r="FAG12" s="224"/>
      <c r="FAH12" s="226"/>
      <c r="FAI12" s="226"/>
      <c r="FAJ12" s="226"/>
      <c r="FAK12" s="226"/>
      <c r="FAL12" s="225"/>
      <c r="FAM12" s="225"/>
      <c r="FAN12" s="225"/>
      <c r="FEO12" s="223"/>
      <c r="FEP12" s="223"/>
      <c r="FEV12" s="369"/>
      <c r="FEW12" s="369"/>
      <c r="FEX12" s="369"/>
      <c r="FEY12" s="369"/>
      <c r="FEZ12" s="224"/>
      <c r="FFA12" s="224"/>
      <c r="FFB12" s="224"/>
      <c r="FFC12" s="224"/>
      <c r="FFD12" s="225"/>
      <c r="FFE12" s="224"/>
      <c r="FFF12" s="226"/>
      <c r="FFG12" s="226"/>
      <c r="FFH12" s="226"/>
      <c r="FFI12" s="226"/>
      <c r="FFJ12" s="225"/>
      <c r="FFK12" s="225"/>
      <c r="FFL12" s="225"/>
      <c r="FJM12" s="223"/>
      <c r="FJN12" s="223"/>
      <c r="FJT12" s="369"/>
      <c r="FJU12" s="369"/>
      <c r="FJV12" s="369"/>
      <c r="FJW12" s="369"/>
      <c r="FJX12" s="224"/>
      <c r="FJY12" s="224"/>
      <c r="FJZ12" s="224"/>
      <c r="FKA12" s="224"/>
      <c r="FKB12" s="225"/>
      <c r="FKC12" s="224"/>
      <c r="FKD12" s="226"/>
      <c r="FKE12" s="226"/>
      <c r="FKF12" s="226"/>
      <c r="FKG12" s="226"/>
      <c r="FKH12" s="225"/>
      <c r="FKI12" s="225"/>
      <c r="FKJ12" s="225"/>
      <c r="FOK12" s="223"/>
      <c r="FOL12" s="223"/>
      <c r="FOR12" s="369"/>
      <c r="FOS12" s="369"/>
      <c r="FOT12" s="369"/>
      <c r="FOU12" s="369"/>
      <c r="FOV12" s="224"/>
      <c r="FOW12" s="224"/>
      <c r="FOX12" s="224"/>
      <c r="FOY12" s="224"/>
      <c r="FOZ12" s="225"/>
      <c r="FPA12" s="224"/>
      <c r="FPB12" s="226"/>
      <c r="FPC12" s="226"/>
      <c r="FPD12" s="226"/>
      <c r="FPE12" s="226"/>
      <c r="FPF12" s="225"/>
      <c r="FPG12" s="225"/>
      <c r="FPH12" s="225"/>
      <c r="FTI12" s="223"/>
      <c r="FTJ12" s="223"/>
      <c r="FTP12" s="369"/>
      <c r="FTQ12" s="369"/>
      <c r="FTR12" s="369"/>
      <c r="FTS12" s="369"/>
      <c r="FTT12" s="224"/>
      <c r="FTU12" s="224"/>
      <c r="FTV12" s="224"/>
      <c r="FTW12" s="224"/>
      <c r="FTX12" s="225"/>
      <c r="FTY12" s="224"/>
      <c r="FTZ12" s="226"/>
      <c r="FUA12" s="226"/>
      <c r="FUB12" s="226"/>
      <c r="FUC12" s="226"/>
      <c r="FUD12" s="225"/>
      <c r="FUE12" s="225"/>
      <c r="FUF12" s="225"/>
      <c r="FYG12" s="223"/>
      <c r="FYH12" s="223"/>
      <c r="FYN12" s="369"/>
      <c r="FYO12" s="369"/>
      <c r="FYP12" s="369"/>
      <c r="FYQ12" s="369"/>
      <c r="FYR12" s="224"/>
      <c r="FYS12" s="224"/>
      <c r="FYT12" s="224"/>
      <c r="FYU12" s="224"/>
      <c r="FYV12" s="225"/>
      <c r="FYW12" s="224"/>
      <c r="FYX12" s="226"/>
      <c r="FYY12" s="226"/>
      <c r="FYZ12" s="226"/>
      <c r="FZA12" s="226"/>
      <c r="FZB12" s="225"/>
      <c r="FZC12" s="225"/>
      <c r="FZD12" s="225"/>
      <c r="GDE12" s="223"/>
      <c r="GDF12" s="223"/>
      <c r="GDL12" s="369"/>
      <c r="GDM12" s="369"/>
      <c r="GDN12" s="369"/>
      <c r="GDO12" s="369"/>
      <c r="GDP12" s="224"/>
      <c r="GDQ12" s="224"/>
      <c r="GDR12" s="224"/>
      <c r="GDS12" s="224"/>
      <c r="GDT12" s="225"/>
      <c r="GDU12" s="224"/>
      <c r="GDV12" s="226"/>
      <c r="GDW12" s="226"/>
      <c r="GDX12" s="226"/>
      <c r="GDY12" s="226"/>
      <c r="GDZ12" s="225"/>
      <c r="GEA12" s="225"/>
      <c r="GEB12" s="225"/>
      <c r="GIC12" s="223"/>
      <c r="GID12" s="223"/>
      <c r="GIJ12" s="369"/>
      <c r="GIK12" s="369"/>
      <c r="GIL12" s="369"/>
      <c r="GIM12" s="369"/>
      <c r="GIN12" s="224"/>
      <c r="GIO12" s="224"/>
      <c r="GIP12" s="224"/>
      <c r="GIQ12" s="224"/>
      <c r="GIR12" s="225"/>
      <c r="GIS12" s="224"/>
      <c r="GIT12" s="226"/>
      <c r="GIU12" s="226"/>
      <c r="GIV12" s="226"/>
      <c r="GIW12" s="226"/>
      <c r="GIX12" s="225"/>
      <c r="GIY12" s="225"/>
      <c r="GIZ12" s="225"/>
      <c r="GNA12" s="223"/>
      <c r="GNB12" s="223"/>
      <c r="GNH12" s="369"/>
      <c r="GNI12" s="369"/>
      <c r="GNJ12" s="369"/>
      <c r="GNK12" s="369"/>
      <c r="GNL12" s="224"/>
      <c r="GNM12" s="224"/>
      <c r="GNN12" s="224"/>
      <c r="GNO12" s="224"/>
      <c r="GNP12" s="225"/>
      <c r="GNQ12" s="224"/>
      <c r="GNR12" s="226"/>
      <c r="GNS12" s="226"/>
      <c r="GNT12" s="226"/>
      <c r="GNU12" s="226"/>
      <c r="GNV12" s="225"/>
      <c r="GNW12" s="225"/>
      <c r="GNX12" s="225"/>
      <c r="GRY12" s="223"/>
      <c r="GRZ12" s="223"/>
      <c r="GSF12" s="369"/>
      <c r="GSG12" s="369"/>
      <c r="GSH12" s="369"/>
      <c r="GSI12" s="369"/>
      <c r="GSJ12" s="224"/>
      <c r="GSK12" s="224"/>
      <c r="GSL12" s="224"/>
      <c r="GSM12" s="224"/>
      <c r="GSN12" s="225"/>
      <c r="GSO12" s="224"/>
      <c r="GSP12" s="226"/>
      <c r="GSQ12" s="226"/>
      <c r="GSR12" s="226"/>
      <c r="GSS12" s="226"/>
      <c r="GST12" s="225"/>
      <c r="GSU12" s="225"/>
      <c r="GSV12" s="225"/>
      <c r="GWW12" s="223"/>
      <c r="GWX12" s="223"/>
      <c r="GXD12" s="369"/>
      <c r="GXE12" s="369"/>
      <c r="GXF12" s="369"/>
      <c r="GXG12" s="369"/>
      <c r="GXH12" s="224"/>
      <c r="GXI12" s="224"/>
      <c r="GXJ12" s="224"/>
      <c r="GXK12" s="224"/>
      <c r="GXL12" s="225"/>
      <c r="GXM12" s="224"/>
      <c r="GXN12" s="226"/>
      <c r="GXO12" s="226"/>
      <c r="GXP12" s="226"/>
      <c r="GXQ12" s="226"/>
      <c r="GXR12" s="225"/>
      <c r="GXS12" s="225"/>
      <c r="GXT12" s="225"/>
      <c r="HBU12" s="223"/>
      <c r="HBV12" s="223"/>
      <c r="HCB12" s="369"/>
      <c r="HCC12" s="369"/>
      <c r="HCD12" s="369"/>
      <c r="HCE12" s="369"/>
      <c r="HCF12" s="224"/>
      <c r="HCG12" s="224"/>
      <c r="HCH12" s="224"/>
      <c r="HCI12" s="224"/>
      <c r="HCJ12" s="225"/>
      <c r="HCK12" s="224"/>
      <c r="HCL12" s="226"/>
      <c r="HCM12" s="226"/>
      <c r="HCN12" s="226"/>
      <c r="HCO12" s="226"/>
      <c r="HCP12" s="225"/>
      <c r="HCQ12" s="225"/>
      <c r="HCR12" s="225"/>
      <c r="HGS12" s="223"/>
      <c r="HGT12" s="223"/>
      <c r="HGZ12" s="369"/>
      <c r="HHA12" s="369"/>
      <c r="HHB12" s="369"/>
      <c r="HHC12" s="369"/>
      <c r="HHD12" s="224"/>
      <c r="HHE12" s="224"/>
      <c r="HHF12" s="224"/>
      <c r="HHG12" s="224"/>
      <c r="HHH12" s="225"/>
      <c r="HHI12" s="224"/>
      <c r="HHJ12" s="226"/>
      <c r="HHK12" s="226"/>
      <c r="HHL12" s="226"/>
      <c r="HHM12" s="226"/>
      <c r="HHN12" s="225"/>
      <c r="HHO12" s="225"/>
      <c r="HHP12" s="225"/>
      <c r="HLQ12" s="223"/>
      <c r="HLR12" s="223"/>
      <c r="HLX12" s="369"/>
      <c r="HLY12" s="369"/>
      <c r="HLZ12" s="369"/>
      <c r="HMA12" s="369"/>
      <c r="HMB12" s="224"/>
      <c r="HMC12" s="224"/>
      <c r="HMD12" s="224"/>
      <c r="HME12" s="224"/>
      <c r="HMF12" s="225"/>
      <c r="HMG12" s="224"/>
      <c r="HMH12" s="226"/>
      <c r="HMI12" s="226"/>
      <c r="HMJ12" s="226"/>
      <c r="HMK12" s="226"/>
      <c r="HML12" s="225"/>
      <c r="HMM12" s="225"/>
      <c r="HMN12" s="225"/>
      <c r="HQO12" s="223"/>
      <c r="HQP12" s="223"/>
      <c r="HQV12" s="369"/>
      <c r="HQW12" s="369"/>
      <c r="HQX12" s="369"/>
      <c r="HQY12" s="369"/>
      <c r="HQZ12" s="224"/>
      <c r="HRA12" s="224"/>
      <c r="HRB12" s="224"/>
      <c r="HRC12" s="224"/>
      <c r="HRD12" s="225"/>
      <c r="HRE12" s="224"/>
      <c r="HRF12" s="226"/>
      <c r="HRG12" s="226"/>
      <c r="HRH12" s="226"/>
      <c r="HRI12" s="226"/>
      <c r="HRJ12" s="225"/>
      <c r="HRK12" s="225"/>
      <c r="HRL12" s="225"/>
      <c r="HVM12" s="223"/>
      <c r="HVN12" s="223"/>
      <c r="HVT12" s="369"/>
      <c r="HVU12" s="369"/>
      <c r="HVV12" s="369"/>
      <c r="HVW12" s="369"/>
      <c r="HVX12" s="224"/>
      <c r="HVY12" s="224"/>
      <c r="HVZ12" s="224"/>
      <c r="HWA12" s="224"/>
      <c r="HWB12" s="225"/>
      <c r="HWC12" s="224"/>
      <c r="HWD12" s="226"/>
      <c r="HWE12" s="226"/>
      <c r="HWF12" s="226"/>
      <c r="HWG12" s="226"/>
      <c r="HWH12" s="225"/>
      <c r="HWI12" s="225"/>
      <c r="HWJ12" s="225"/>
      <c r="IAK12" s="223"/>
      <c r="IAL12" s="223"/>
      <c r="IAR12" s="369"/>
      <c r="IAS12" s="369"/>
      <c r="IAT12" s="369"/>
      <c r="IAU12" s="369"/>
      <c r="IAV12" s="224"/>
      <c r="IAW12" s="224"/>
      <c r="IAX12" s="224"/>
      <c r="IAY12" s="224"/>
      <c r="IAZ12" s="225"/>
      <c r="IBA12" s="224"/>
      <c r="IBB12" s="226"/>
      <c r="IBC12" s="226"/>
      <c r="IBD12" s="226"/>
      <c r="IBE12" s="226"/>
      <c r="IBF12" s="225"/>
      <c r="IBG12" s="225"/>
      <c r="IBH12" s="225"/>
      <c r="IFI12" s="223"/>
      <c r="IFJ12" s="223"/>
      <c r="IFP12" s="369"/>
      <c r="IFQ12" s="369"/>
      <c r="IFR12" s="369"/>
      <c r="IFS12" s="369"/>
      <c r="IFT12" s="224"/>
      <c r="IFU12" s="224"/>
      <c r="IFV12" s="224"/>
      <c r="IFW12" s="224"/>
      <c r="IFX12" s="225"/>
      <c r="IFY12" s="224"/>
      <c r="IFZ12" s="226"/>
      <c r="IGA12" s="226"/>
      <c r="IGB12" s="226"/>
      <c r="IGC12" s="226"/>
      <c r="IGD12" s="225"/>
      <c r="IGE12" s="225"/>
      <c r="IGF12" s="225"/>
      <c r="IKG12" s="223"/>
      <c r="IKH12" s="223"/>
      <c r="IKN12" s="369"/>
      <c r="IKO12" s="369"/>
      <c r="IKP12" s="369"/>
      <c r="IKQ12" s="369"/>
      <c r="IKR12" s="224"/>
      <c r="IKS12" s="224"/>
      <c r="IKT12" s="224"/>
      <c r="IKU12" s="224"/>
      <c r="IKV12" s="225"/>
      <c r="IKW12" s="224"/>
      <c r="IKX12" s="226"/>
      <c r="IKY12" s="226"/>
      <c r="IKZ12" s="226"/>
      <c r="ILA12" s="226"/>
      <c r="ILB12" s="225"/>
      <c r="ILC12" s="225"/>
      <c r="ILD12" s="225"/>
      <c r="IPE12" s="223"/>
      <c r="IPF12" s="223"/>
      <c r="IPL12" s="369"/>
      <c r="IPM12" s="369"/>
      <c r="IPN12" s="369"/>
      <c r="IPO12" s="369"/>
      <c r="IPP12" s="224"/>
      <c r="IPQ12" s="224"/>
      <c r="IPR12" s="224"/>
      <c r="IPS12" s="224"/>
      <c r="IPT12" s="225"/>
      <c r="IPU12" s="224"/>
      <c r="IPV12" s="226"/>
      <c r="IPW12" s="226"/>
      <c r="IPX12" s="226"/>
      <c r="IPY12" s="226"/>
      <c r="IPZ12" s="225"/>
      <c r="IQA12" s="225"/>
      <c r="IQB12" s="225"/>
      <c r="IUC12" s="223"/>
      <c r="IUD12" s="223"/>
      <c r="IUJ12" s="369"/>
      <c r="IUK12" s="369"/>
      <c r="IUL12" s="369"/>
      <c r="IUM12" s="369"/>
      <c r="IUN12" s="224"/>
      <c r="IUO12" s="224"/>
      <c r="IUP12" s="224"/>
      <c r="IUQ12" s="224"/>
      <c r="IUR12" s="225"/>
      <c r="IUS12" s="224"/>
      <c r="IUT12" s="226"/>
      <c r="IUU12" s="226"/>
      <c r="IUV12" s="226"/>
      <c r="IUW12" s="226"/>
      <c r="IUX12" s="225"/>
      <c r="IUY12" s="225"/>
      <c r="IUZ12" s="225"/>
      <c r="IZA12" s="223"/>
      <c r="IZB12" s="223"/>
      <c r="IZH12" s="369"/>
      <c r="IZI12" s="369"/>
      <c r="IZJ12" s="369"/>
      <c r="IZK12" s="369"/>
      <c r="IZL12" s="224"/>
      <c r="IZM12" s="224"/>
      <c r="IZN12" s="224"/>
      <c r="IZO12" s="224"/>
      <c r="IZP12" s="225"/>
      <c r="IZQ12" s="224"/>
      <c r="IZR12" s="226"/>
      <c r="IZS12" s="226"/>
      <c r="IZT12" s="226"/>
      <c r="IZU12" s="226"/>
      <c r="IZV12" s="225"/>
      <c r="IZW12" s="225"/>
      <c r="IZX12" s="225"/>
      <c r="JDY12" s="223"/>
      <c r="JDZ12" s="223"/>
      <c r="JEF12" s="369"/>
      <c r="JEG12" s="369"/>
      <c r="JEH12" s="369"/>
      <c r="JEI12" s="369"/>
      <c r="JEJ12" s="224"/>
      <c r="JEK12" s="224"/>
      <c r="JEL12" s="224"/>
      <c r="JEM12" s="224"/>
      <c r="JEN12" s="225"/>
      <c r="JEO12" s="224"/>
      <c r="JEP12" s="226"/>
      <c r="JEQ12" s="226"/>
      <c r="JER12" s="226"/>
      <c r="JES12" s="226"/>
      <c r="JET12" s="225"/>
      <c r="JEU12" s="225"/>
      <c r="JEV12" s="225"/>
      <c r="JIW12" s="223"/>
      <c r="JIX12" s="223"/>
      <c r="JJD12" s="369"/>
      <c r="JJE12" s="369"/>
      <c r="JJF12" s="369"/>
      <c r="JJG12" s="369"/>
      <c r="JJH12" s="224"/>
      <c r="JJI12" s="224"/>
      <c r="JJJ12" s="224"/>
      <c r="JJK12" s="224"/>
      <c r="JJL12" s="225"/>
      <c r="JJM12" s="224"/>
      <c r="JJN12" s="226"/>
      <c r="JJO12" s="226"/>
      <c r="JJP12" s="226"/>
      <c r="JJQ12" s="226"/>
      <c r="JJR12" s="225"/>
      <c r="JJS12" s="225"/>
      <c r="JJT12" s="225"/>
      <c r="JNU12" s="223"/>
      <c r="JNV12" s="223"/>
      <c r="JOB12" s="369"/>
      <c r="JOC12" s="369"/>
      <c r="JOD12" s="369"/>
      <c r="JOE12" s="369"/>
      <c r="JOF12" s="224"/>
      <c r="JOG12" s="224"/>
      <c r="JOH12" s="224"/>
      <c r="JOI12" s="224"/>
      <c r="JOJ12" s="225"/>
      <c r="JOK12" s="224"/>
      <c r="JOL12" s="226"/>
      <c r="JOM12" s="226"/>
      <c r="JON12" s="226"/>
      <c r="JOO12" s="226"/>
      <c r="JOP12" s="225"/>
      <c r="JOQ12" s="225"/>
      <c r="JOR12" s="225"/>
      <c r="JSS12" s="223"/>
      <c r="JST12" s="223"/>
      <c r="JSZ12" s="369"/>
      <c r="JTA12" s="369"/>
      <c r="JTB12" s="369"/>
      <c r="JTC12" s="369"/>
      <c r="JTD12" s="224"/>
      <c r="JTE12" s="224"/>
      <c r="JTF12" s="224"/>
      <c r="JTG12" s="224"/>
      <c r="JTH12" s="225"/>
      <c r="JTI12" s="224"/>
      <c r="JTJ12" s="226"/>
      <c r="JTK12" s="226"/>
      <c r="JTL12" s="226"/>
      <c r="JTM12" s="226"/>
      <c r="JTN12" s="225"/>
      <c r="JTO12" s="225"/>
      <c r="JTP12" s="225"/>
      <c r="JXQ12" s="223"/>
      <c r="JXR12" s="223"/>
      <c r="JXX12" s="369"/>
      <c r="JXY12" s="369"/>
      <c r="JXZ12" s="369"/>
      <c r="JYA12" s="369"/>
      <c r="JYB12" s="224"/>
      <c r="JYC12" s="224"/>
      <c r="JYD12" s="224"/>
      <c r="JYE12" s="224"/>
      <c r="JYF12" s="225"/>
      <c r="JYG12" s="224"/>
      <c r="JYH12" s="226"/>
      <c r="JYI12" s="226"/>
      <c r="JYJ12" s="226"/>
      <c r="JYK12" s="226"/>
      <c r="JYL12" s="225"/>
      <c r="JYM12" s="225"/>
      <c r="JYN12" s="225"/>
      <c r="KCO12" s="223"/>
      <c r="KCP12" s="223"/>
      <c r="KCV12" s="369"/>
      <c r="KCW12" s="369"/>
      <c r="KCX12" s="369"/>
      <c r="KCY12" s="369"/>
      <c r="KCZ12" s="224"/>
      <c r="KDA12" s="224"/>
      <c r="KDB12" s="224"/>
      <c r="KDC12" s="224"/>
      <c r="KDD12" s="225"/>
      <c r="KDE12" s="224"/>
      <c r="KDF12" s="226"/>
      <c r="KDG12" s="226"/>
      <c r="KDH12" s="226"/>
      <c r="KDI12" s="226"/>
      <c r="KDJ12" s="225"/>
      <c r="KDK12" s="225"/>
      <c r="KDL12" s="225"/>
      <c r="KHM12" s="223"/>
      <c r="KHN12" s="223"/>
      <c r="KHT12" s="369"/>
      <c r="KHU12" s="369"/>
      <c r="KHV12" s="369"/>
      <c r="KHW12" s="369"/>
      <c r="KHX12" s="224"/>
      <c r="KHY12" s="224"/>
      <c r="KHZ12" s="224"/>
      <c r="KIA12" s="224"/>
      <c r="KIB12" s="225"/>
      <c r="KIC12" s="224"/>
      <c r="KID12" s="226"/>
      <c r="KIE12" s="226"/>
      <c r="KIF12" s="226"/>
      <c r="KIG12" s="226"/>
      <c r="KIH12" s="225"/>
      <c r="KII12" s="225"/>
      <c r="KIJ12" s="225"/>
      <c r="KMK12" s="223"/>
      <c r="KML12" s="223"/>
      <c r="KMR12" s="369"/>
      <c r="KMS12" s="369"/>
      <c r="KMT12" s="369"/>
      <c r="KMU12" s="369"/>
      <c r="KMV12" s="224"/>
      <c r="KMW12" s="224"/>
      <c r="KMX12" s="224"/>
      <c r="KMY12" s="224"/>
      <c r="KMZ12" s="225"/>
      <c r="KNA12" s="224"/>
      <c r="KNB12" s="226"/>
      <c r="KNC12" s="226"/>
      <c r="KND12" s="226"/>
      <c r="KNE12" s="226"/>
      <c r="KNF12" s="225"/>
      <c r="KNG12" s="225"/>
      <c r="KNH12" s="225"/>
      <c r="KRI12" s="223"/>
      <c r="KRJ12" s="223"/>
      <c r="KRP12" s="369"/>
      <c r="KRQ12" s="369"/>
      <c r="KRR12" s="369"/>
      <c r="KRS12" s="369"/>
      <c r="KRT12" s="224"/>
      <c r="KRU12" s="224"/>
      <c r="KRV12" s="224"/>
      <c r="KRW12" s="224"/>
      <c r="KRX12" s="225"/>
      <c r="KRY12" s="224"/>
      <c r="KRZ12" s="226"/>
      <c r="KSA12" s="226"/>
      <c r="KSB12" s="226"/>
      <c r="KSC12" s="226"/>
      <c r="KSD12" s="225"/>
      <c r="KSE12" s="225"/>
      <c r="KSF12" s="225"/>
      <c r="KWG12" s="223"/>
      <c r="KWH12" s="223"/>
      <c r="KWN12" s="369"/>
      <c r="KWO12" s="369"/>
      <c r="KWP12" s="369"/>
      <c r="KWQ12" s="369"/>
      <c r="KWR12" s="224"/>
      <c r="KWS12" s="224"/>
      <c r="KWT12" s="224"/>
      <c r="KWU12" s="224"/>
      <c r="KWV12" s="225"/>
      <c r="KWW12" s="224"/>
      <c r="KWX12" s="226"/>
      <c r="KWY12" s="226"/>
      <c r="KWZ12" s="226"/>
      <c r="KXA12" s="226"/>
      <c r="KXB12" s="225"/>
      <c r="KXC12" s="225"/>
      <c r="KXD12" s="225"/>
      <c r="LBE12" s="223"/>
      <c r="LBF12" s="223"/>
      <c r="LBL12" s="369"/>
      <c r="LBM12" s="369"/>
      <c r="LBN12" s="369"/>
      <c r="LBO12" s="369"/>
      <c r="LBP12" s="224"/>
      <c r="LBQ12" s="224"/>
      <c r="LBR12" s="224"/>
      <c r="LBS12" s="224"/>
      <c r="LBT12" s="225"/>
      <c r="LBU12" s="224"/>
      <c r="LBV12" s="226"/>
      <c r="LBW12" s="226"/>
      <c r="LBX12" s="226"/>
      <c r="LBY12" s="226"/>
      <c r="LBZ12" s="225"/>
      <c r="LCA12" s="225"/>
      <c r="LCB12" s="225"/>
      <c r="LGC12" s="223"/>
      <c r="LGD12" s="223"/>
      <c r="LGJ12" s="369"/>
      <c r="LGK12" s="369"/>
      <c r="LGL12" s="369"/>
      <c r="LGM12" s="369"/>
      <c r="LGN12" s="224"/>
      <c r="LGO12" s="224"/>
      <c r="LGP12" s="224"/>
      <c r="LGQ12" s="224"/>
      <c r="LGR12" s="225"/>
      <c r="LGS12" s="224"/>
      <c r="LGT12" s="226"/>
      <c r="LGU12" s="226"/>
      <c r="LGV12" s="226"/>
      <c r="LGW12" s="226"/>
      <c r="LGX12" s="225"/>
      <c r="LGY12" s="225"/>
      <c r="LGZ12" s="225"/>
      <c r="LLA12" s="223"/>
      <c r="LLB12" s="223"/>
      <c r="LLH12" s="369"/>
      <c r="LLI12" s="369"/>
      <c r="LLJ12" s="369"/>
      <c r="LLK12" s="369"/>
      <c r="LLL12" s="224"/>
      <c r="LLM12" s="224"/>
      <c r="LLN12" s="224"/>
      <c r="LLO12" s="224"/>
      <c r="LLP12" s="225"/>
      <c r="LLQ12" s="224"/>
      <c r="LLR12" s="226"/>
      <c r="LLS12" s="226"/>
      <c r="LLT12" s="226"/>
      <c r="LLU12" s="226"/>
      <c r="LLV12" s="225"/>
      <c r="LLW12" s="225"/>
      <c r="LLX12" s="225"/>
      <c r="LPY12" s="223"/>
      <c r="LPZ12" s="223"/>
      <c r="LQF12" s="369"/>
      <c r="LQG12" s="369"/>
      <c r="LQH12" s="369"/>
      <c r="LQI12" s="369"/>
      <c r="LQJ12" s="224"/>
      <c r="LQK12" s="224"/>
      <c r="LQL12" s="224"/>
      <c r="LQM12" s="224"/>
      <c r="LQN12" s="225"/>
      <c r="LQO12" s="224"/>
      <c r="LQP12" s="226"/>
      <c r="LQQ12" s="226"/>
      <c r="LQR12" s="226"/>
      <c r="LQS12" s="226"/>
      <c r="LQT12" s="225"/>
      <c r="LQU12" s="225"/>
      <c r="LQV12" s="225"/>
      <c r="LUW12" s="223"/>
      <c r="LUX12" s="223"/>
      <c r="LVD12" s="369"/>
      <c r="LVE12" s="369"/>
      <c r="LVF12" s="369"/>
      <c r="LVG12" s="369"/>
      <c r="LVH12" s="224"/>
      <c r="LVI12" s="224"/>
      <c r="LVJ12" s="224"/>
      <c r="LVK12" s="224"/>
      <c r="LVL12" s="225"/>
      <c r="LVM12" s="224"/>
      <c r="LVN12" s="226"/>
      <c r="LVO12" s="226"/>
      <c r="LVP12" s="226"/>
      <c r="LVQ12" s="226"/>
      <c r="LVR12" s="225"/>
      <c r="LVS12" s="225"/>
      <c r="LVT12" s="225"/>
      <c r="LZU12" s="223"/>
      <c r="LZV12" s="223"/>
      <c r="MAB12" s="369"/>
      <c r="MAC12" s="369"/>
      <c r="MAD12" s="369"/>
      <c r="MAE12" s="369"/>
      <c r="MAF12" s="224"/>
      <c r="MAG12" s="224"/>
      <c r="MAH12" s="224"/>
      <c r="MAI12" s="224"/>
      <c r="MAJ12" s="225"/>
      <c r="MAK12" s="224"/>
      <c r="MAL12" s="226"/>
      <c r="MAM12" s="226"/>
      <c r="MAN12" s="226"/>
      <c r="MAO12" s="226"/>
      <c r="MAP12" s="225"/>
      <c r="MAQ12" s="225"/>
      <c r="MAR12" s="225"/>
      <c r="MES12" s="223"/>
      <c r="MET12" s="223"/>
      <c r="MEZ12" s="369"/>
      <c r="MFA12" s="369"/>
      <c r="MFB12" s="369"/>
      <c r="MFC12" s="369"/>
      <c r="MFD12" s="224"/>
      <c r="MFE12" s="224"/>
      <c r="MFF12" s="224"/>
      <c r="MFG12" s="224"/>
      <c r="MFH12" s="225"/>
      <c r="MFI12" s="224"/>
      <c r="MFJ12" s="226"/>
      <c r="MFK12" s="226"/>
      <c r="MFL12" s="226"/>
      <c r="MFM12" s="226"/>
      <c r="MFN12" s="225"/>
      <c r="MFO12" s="225"/>
      <c r="MFP12" s="225"/>
      <c r="MJQ12" s="223"/>
      <c r="MJR12" s="223"/>
      <c r="MJX12" s="369"/>
      <c r="MJY12" s="369"/>
      <c r="MJZ12" s="369"/>
      <c r="MKA12" s="369"/>
      <c r="MKB12" s="224"/>
      <c r="MKC12" s="224"/>
      <c r="MKD12" s="224"/>
      <c r="MKE12" s="224"/>
      <c r="MKF12" s="225"/>
      <c r="MKG12" s="224"/>
      <c r="MKH12" s="226"/>
      <c r="MKI12" s="226"/>
      <c r="MKJ12" s="226"/>
      <c r="MKK12" s="226"/>
      <c r="MKL12" s="225"/>
      <c r="MKM12" s="225"/>
      <c r="MKN12" s="225"/>
      <c r="MOO12" s="223"/>
      <c r="MOP12" s="223"/>
      <c r="MOV12" s="369"/>
      <c r="MOW12" s="369"/>
      <c r="MOX12" s="369"/>
      <c r="MOY12" s="369"/>
      <c r="MOZ12" s="224"/>
      <c r="MPA12" s="224"/>
      <c r="MPB12" s="224"/>
      <c r="MPC12" s="224"/>
      <c r="MPD12" s="225"/>
      <c r="MPE12" s="224"/>
      <c r="MPF12" s="226"/>
      <c r="MPG12" s="226"/>
      <c r="MPH12" s="226"/>
      <c r="MPI12" s="226"/>
      <c r="MPJ12" s="225"/>
      <c r="MPK12" s="225"/>
      <c r="MPL12" s="225"/>
      <c r="MTM12" s="223"/>
      <c r="MTN12" s="223"/>
      <c r="MTT12" s="369"/>
      <c r="MTU12" s="369"/>
      <c r="MTV12" s="369"/>
      <c r="MTW12" s="369"/>
      <c r="MTX12" s="224"/>
      <c r="MTY12" s="224"/>
      <c r="MTZ12" s="224"/>
      <c r="MUA12" s="224"/>
      <c r="MUB12" s="225"/>
      <c r="MUC12" s="224"/>
      <c r="MUD12" s="226"/>
      <c r="MUE12" s="226"/>
      <c r="MUF12" s="226"/>
      <c r="MUG12" s="226"/>
      <c r="MUH12" s="225"/>
      <c r="MUI12" s="225"/>
      <c r="MUJ12" s="225"/>
      <c r="MYK12" s="223"/>
      <c r="MYL12" s="223"/>
      <c r="MYR12" s="369"/>
      <c r="MYS12" s="369"/>
      <c r="MYT12" s="369"/>
      <c r="MYU12" s="369"/>
      <c r="MYV12" s="224"/>
      <c r="MYW12" s="224"/>
      <c r="MYX12" s="224"/>
      <c r="MYY12" s="224"/>
      <c r="MYZ12" s="225"/>
      <c r="MZA12" s="224"/>
      <c r="MZB12" s="226"/>
      <c r="MZC12" s="226"/>
      <c r="MZD12" s="226"/>
      <c r="MZE12" s="226"/>
      <c r="MZF12" s="225"/>
      <c r="MZG12" s="225"/>
      <c r="MZH12" s="225"/>
      <c r="NDI12" s="223"/>
      <c r="NDJ12" s="223"/>
      <c r="NDP12" s="369"/>
      <c r="NDQ12" s="369"/>
      <c r="NDR12" s="369"/>
      <c r="NDS12" s="369"/>
      <c r="NDT12" s="224"/>
      <c r="NDU12" s="224"/>
      <c r="NDV12" s="224"/>
      <c r="NDW12" s="224"/>
      <c r="NDX12" s="225"/>
      <c r="NDY12" s="224"/>
      <c r="NDZ12" s="226"/>
      <c r="NEA12" s="226"/>
      <c r="NEB12" s="226"/>
      <c r="NEC12" s="226"/>
      <c r="NED12" s="225"/>
      <c r="NEE12" s="225"/>
      <c r="NEF12" s="225"/>
      <c r="NIG12" s="223"/>
      <c r="NIH12" s="223"/>
      <c r="NIN12" s="369"/>
      <c r="NIO12" s="369"/>
      <c r="NIP12" s="369"/>
      <c r="NIQ12" s="369"/>
      <c r="NIR12" s="224"/>
      <c r="NIS12" s="224"/>
      <c r="NIT12" s="224"/>
      <c r="NIU12" s="224"/>
      <c r="NIV12" s="225"/>
      <c r="NIW12" s="224"/>
      <c r="NIX12" s="226"/>
      <c r="NIY12" s="226"/>
      <c r="NIZ12" s="226"/>
      <c r="NJA12" s="226"/>
      <c r="NJB12" s="225"/>
      <c r="NJC12" s="225"/>
      <c r="NJD12" s="225"/>
      <c r="NNE12" s="223"/>
      <c r="NNF12" s="223"/>
      <c r="NNL12" s="369"/>
      <c r="NNM12" s="369"/>
      <c r="NNN12" s="369"/>
      <c r="NNO12" s="369"/>
      <c r="NNP12" s="224"/>
      <c r="NNQ12" s="224"/>
      <c r="NNR12" s="224"/>
      <c r="NNS12" s="224"/>
      <c r="NNT12" s="225"/>
      <c r="NNU12" s="224"/>
      <c r="NNV12" s="226"/>
      <c r="NNW12" s="226"/>
      <c r="NNX12" s="226"/>
      <c r="NNY12" s="226"/>
      <c r="NNZ12" s="225"/>
      <c r="NOA12" s="225"/>
      <c r="NOB12" s="225"/>
      <c r="NSC12" s="223"/>
      <c r="NSD12" s="223"/>
      <c r="NSJ12" s="369"/>
      <c r="NSK12" s="369"/>
      <c r="NSL12" s="369"/>
      <c r="NSM12" s="369"/>
      <c r="NSN12" s="224"/>
      <c r="NSO12" s="224"/>
      <c r="NSP12" s="224"/>
      <c r="NSQ12" s="224"/>
      <c r="NSR12" s="225"/>
      <c r="NSS12" s="224"/>
      <c r="NST12" s="226"/>
      <c r="NSU12" s="226"/>
      <c r="NSV12" s="226"/>
      <c r="NSW12" s="226"/>
      <c r="NSX12" s="225"/>
      <c r="NSY12" s="225"/>
      <c r="NSZ12" s="225"/>
      <c r="NXA12" s="223"/>
      <c r="NXB12" s="223"/>
      <c r="NXH12" s="369"/>
      <c r="NXI12" s="369"/>
      <c r="NXJ12" s="369"/>
      <c r="NXK12" s="369"/>
      <c r="NXL12" s="224"/>
      <c r="NXM12" s="224"/>
      <c r="NXN12" s="224"/>
      <c r="NXO12" s="224"/>
      <c r="NXP12" s="225"/>
      <c r="NXQ12" s="224"/>
      <c r="NXR12" s="226"/>
      <c r="NXS12" s="226"/>
      <c r="NXT12" s="226"/>
      <c r="NXU12" s="226"/>
      <c r="NXV12" s="225"/>
      <c r="NXW12" s="225"/>
      <c r="NXX12" s="225"/>
      <c r="OBY12" s="223"/>
      <c r="OBZ12" s="223"/>
      <c r="OCF12" s="369"/>
      <c r="OCG12" s="369"/>
      <c r="OCH12" s="369"/>
      <c r="OCI12" s="369"/>
      <c r="OCJ12" s="224"/>
      <c r="OCK12" s="224"/>
      <c r="OCL12" s="224"/>
      <c r="OCM12" s="224"/>
      <c r="OCN12" s="225"/>
      <c r="OCO12" s="224"/>
      <c r="OCP12" s="226"/>
      <c r="OCQ12" s="226"/>
      <c r="OCR12" s="226"/>
      <c r="OCS12" s="226"/>
      <c r="OCT12" s="225"/>
      <c r="OCU12" s="225"/>
      <c r="OCV12" s="225"/>
      <c r="OGW12" s="223"/>
      <c r="OGX12" s="223"/>
      <c r="OHD12" s="369"/>
      <c r="OHE12" s="369"/>
      <c r="OHF12" s="369"/>
      <c r="OHG12" s="369"/>
      <c r="OHH12" s="224"/>
      <c r="OHI12" s="224"/>
      <c r="OHJ12" s="224"/>
      <c r="OHK12" s="224"/>
      <c r="OHL12" s="225"/>
      <c r="OHM12" s="224"/>
      <c r="OHN12" s="226"/>
      <c r="OHO12" s="226"/>
      <c r="OHP12" s="226"/>
      <c r="OHQ12" s="226"/>
      <c r="OHR12" s="225"/>
      <c r="OHS12" s="225"/>
      <c r="OHT12" s="225"/>
      <c r="OLU12" s="223"/>
      <c r="OLV12" s="223"/>
      <c r="OMB12" s="369"/>
      <c r="OMC12" s="369"/>
      <c r="OMD12" s="369"/>
      <c r="OME12" s="369"/>
      <c r="OMF12" s="224"/>
      <c r="OMG12" s="224"/>
      <c r="OMH12" s="224"/>
      <c r="OMI12" s="224"/>
      <c r="OMJ12" s="225"/>
      <c r="OMK12" s="224"/>
      <c r="OML12" s="226"/>
      <c r="OMM12" s="226"/>
      <c r="OMN12" s="226"/>
      <c r="OMO12" s="226"/>
      <c r="OMP12" s="225"/>
      <c r="OMQ12" s="225"/>
      <c r="OMR12" s="225"/>
      <c r="OQS12" s="223"/>
      <c r="OQT12" s="223"/>
      <c r="OQZ12" s="369"/>
      <c r="ORA12" s="369"/>
      <c r="ORB12" s="369"/>
      <c r="ORC12" s="369"/>
      <c r="ORD12" s="224"/>
      <c r="ORE12" s="224"/>
      <c r="ORF12" s="224"/>
      <c r="ORG12" s="224"/>
      <c r="ORH12" s="225"/>
      <c r="ORI12" s="224"/>
      <c r="ORJ12" s="226"/>
      <c r="ORK12" s="226"/>
      <c r="ORL12" s="226"/>
      <c r="ORM12" s="226"/>
      <c r="ORN12" s="225"/>
      <c r="ORO12" s="225"/>
      <c r="ORP12" s="225"/>
      <c r="OVQ12" s="223"/>
      <c r="OVR12" s="223"/>
      <c r="OVX12" s="369"/>
      <c r="OVY12" s="369"/>
      <c r="OVZ12" s="369"/>
      <c r="OWA12" s="369"/>
      <c r="OWB12" s="224"/>
      <c r="OWC12" s="224"/>
      <c r="OWD12" s="224"/>
      <c r="OWE12" s="224"/>
      <c r="OWF12" s="225"/>
      <c r="OWG12" s="224"/>
      <c r="OWH12" s="226"/>
      <c r="OWI12" s="226"/>
      <c r="OWJ12" s="226"/>
      <c r="OWK12" s="226"/>
      <c r="OWL12" s="225"/>
      <c r="OWM12" s="225"/>
      <c r="OWN12" s="225"/>
      <c r="PAO12" s="223"/>
      <c r="PAP12" s="223"/>
      <c r="PAV12" s="369"/>
      <c r="PAW12" s="369"/>
      <c r="PAX12" s="369"/>
      <c r="PAY12" s="369"/>
      <c r="PAZ12" s="224"/>
      <c r="PBA12" s="224"/>
      <c r="PBB12" s="224"/>
      <c r="PBC12" s="224"/>
      <c r="PBD12" s="225"/>
      <c r="PBE12" s="224"/>
      <c r="PBF12" s="226"/>
      <c r="PBG12" s="226"/>
      <c r="PBH12" s="226"/>
      <c r="PBI12" s="226"/>
      <c r="PBJ12" s="225"/>
      <c r="PBK12" s="225"/>
      <c r="PBL12" s="225"/>
      <c r="PFM12" s="223"/>
      <c r="PFN12" s="223"/>
      <c r="PFT12" s="369"/>
      <c r="PFU12" s="369"/>
      <c r="PFV12" s="369"/>
      <c r="PFW12" s="369"/>
      <c r="PFX12" s="224"/>
      <c r="PFY12" s="224"/>
      <c r="PFZ12" s="224"/>
      <c r="PGA12" s="224"/>
      <c r="PGB12" s="225"/>
      <c r="PGC12" s="224"/>
      <c r="PGD12" s="226"/>
      <c r="PGE12" s="226"/>
      <c r="PGF12" s="226"/>
      <c r="PGG12" s="226"/>
      <c r="PGH12" s="225"/>
      <c r="PGI12" s="225"/>
      <c r="PGJ12" s="225"/>
      <c r="PKK12" s="223"/>
      <c r="PKL12" s="223"/>
      <c r="PKR12" s="369"/>
      <c r="PKS12" s="369"/>
      <c r="PKT12" s="369"/>
      <c r="PKU12" s="369"/>
      <c r="PKV12" s="224"/>
      <c r="PKW12" s="224"/>
      <c r="PKX12" s="224"/>
      <c r="PKY12" s="224"/>
      <c r="PKZ12" s="225"/>
      <c r="PLA12" s="224"/>
      <c r="PLB12" s="226"/>
      <c r="PLC12" s="226"/>
      <c r="PLD12" s="226"/>
      <c r="PLE12" s="226"/>
      <c r="PLF12" s="225"/>
      <c r="PLG12" s="225"/>
      <c r="PLH12" s="225"/>
      <c r="PPI12" s="223"/>
      <c r="PPJ12" s="223"/>
      <c r="PPP12" s="369"/>
      <c r="PPQ12" s="369"/>
      <c r="PPR12" s="369"/>
      <c r="PPS12" s="369"/>
      <c r="PPT12" s="224"/>
      <c r="PPU12" s="224"/>
      <c r="PPV12" s="224"/>
      <c r="PPW12" s="224"/>
      <c r="PPX12" s="225"/>
      <c r="PPY12" s="224"/>
      <c r="PPZ12" s="226"/>
      <c r="PQA12" s="226"/>
      <c r="PQB12" s="226"/>
      <c r="PQC12" s="226"/>
      <c r="PQD12" s="225"/>
      <c r="PQE12" s="225"/>
      <c r="PQF12" s="225"/>
      <c r="PUG12" s="223"/>
      <c r="PUH12" s="223"/>
      <c r="PUN12" s="369"/>
      <c r="PUO12" s="369"/>
      <c r="PUP12" s="369"/>
      <c r="PUQ12" s="369"/>
      <c r="PUR12" s="224"/>
      <c r="PUS12" s="224"/>
      <c r="PUT12" s="224"/>
      <c r="PUU12" s="224"/>
      <c r="PUV12" s="225"/>
      <c r="PUW12" s="224"/>
      <c r="PUX12" s="226"/>
      <c r="PUY12" s="226"/>
      <c r="PUZ12" s="226"/>
      <c r="PVA12" s="226"/>
      <c r="PVB12" s="225"/>
      <c r="PVC12" s="225"/>
      <c r="PVD12" s="225"/>
      <c r="PZE12" s="223"/>
      <c r="PZF12" s="223"/>
      <c r="PZL12" s="369"/>
      <c r="PZM12" s="369"/>
      <c r="PZN12" s="369"/>
      <c r="PZO12" s="369"/>
      <c r="PZP12" s="224"/>
      <c r="PZQ12" s="224"/>
      <c r="PZR12" s="224"/>
      <c r="PZS12" s="224"/>
      <c r="PZT12" s="225"/>
      <c r="PZU12" s="224"/>
      <c r="PZV12" s="226"/>
      <c r="PZW12" s="226"/>
      <c r="PZX12" s="226"/>
      <c r="PZY12" s="226"/>
      <c r="PZZ12" s="225"/>
      <c r="QAA12" s="225"/>
      <c r="QAB12" s="225"/>
      <c r="QEC12" s="223"/>
      <c r="QED12" s="223"/>
      <c r="QEJ12" s="369"/>
      <c r="QEK12" s="369"/>
      <c r="QEL12" s="369"/>
      <c r="QEM12" s="369"/>
      <c r="QEN12" s="224"/>
      <c r="QEO12" s="224"/>
      <c r="QEP12" s="224"/>
      <c r="QEQ12" s="224"/>
      <c r="QER12" s="225"/>
      <c r="QES12" s="224"/>
      <c r="QET12" s="226"/>
      <c r="QEU12" s="226"/>
      <c r="QEV12" s="226"/>
      <c r="QEW12" s="226"/>
      <c r="QEX12" s="225"/>
      <c r="QEY12" s="225"/>
      <c r="QEZ12" s="225"/>
      <c r="QJA12" s="223"/>
      <c r="QJB12" s="223"/>
      <c r="QJH12" s="369"/>
      <c r="QJI12" s="369"/>
      <c r="QJJ12" s="369"/>
      <c r="QJK12" s="369"/>
      <c r="QJL12" s="224"/>
      <c r="QJM12" s="224"/>
      <c r="QJN12" s="224"/>
      <c r="QJO12" s="224"/>
      <c r="QJP12" s="225"/>
      <c r="QJQ12" s="224"/>
      <c r="QJR12" s="226"/>
      <c r="QJS12" s="226"/>
      <c r="QJT12" s="226"/>
      <c r="QJU12" s="226"/>
      <c r="QJV12" s="225"/>
      <c r="QJW12" s="225"/>
      <c r="QJX12" s="225"/>
      <c r="QNY12" s="223"/>
      <c r="QNZ12" s="223"/>
      <c r="QOF12" s="369"/>
      <c r="QOG12" s="369"/>
      <c r="QOH12" s="369"/>
      <c r="QOI12" s="369"/>
      <c r="QOJ12" s="224"/>
      <c r="QOK12" s="224"/>
      <c r="QOL12" s="224"/>
      <c r="QOM12" s="224"/>
      <c r="QON12" s="225"/>
      <c r="QOO12" s="224"/>
      <c r="QOP12" s="226"/>
      <c r="QOQ12" s="226"/>
      <c r="QOR12" s="226"/>
      <c r="QOS12" s="226"/>
      <c r="QOT12" s="225"/>
      <c r="QOU12" s="225"/>
      <c r="QOV12" s="225"/>
      <c r="QSW12" s="223"/>
      <c r="QSX12" s="223"/>
      <c r="QTD12" s="369"/>
      <c r="QTE12" s="369"/>
      <c r="QTF12" s="369"/>
      <c r="QTG12" s="369"/>
      <c r="QTH12" s="224"/>
      <c r="QTI12" s="224"/>
      <c r="QTJ12" s="224"/>
      <c r="QTK12" s="224"/>
      <c r="QTL12" s="225"/>
      <c r="QTM12" s="224"/>
      <c r="QTN12" s="226"/>
      <c r="QTO12" s="226"/>
      <c r="QTP12" s="226"/>
      <c r="QTQ12" s="226"/>
      <c r="QTR12" s="225"/>
      <c r="QTS12" s="225"/>
      <c r="QTT12" s="225"/>
      <c r="QXU12" s="223"/>
      <c r="QXV12" s="223"/>
      <c r="QYB12" s="369"/>
      <c r="QYC12" s="369"/>
      <c r="QYD12" s="369"/>
      <c r="QYE12" s="369"/>
      <c r="QYF12" s="224"/>
      <c r="QYG12" s="224"/>
      <c r="QYH12" s="224"/>
      <c r="QYI12" s="224"/>
      <c r="QYJ12" s="225"/>
      <c r="QYK12" s="224"/>
      <c r="QYL12" s="226"/>
      <c r="QYM12" s="226"/>
      <c r="QYN12" s="226"/>
      <c r="QYO12" s="226"/>
      <c r="QYP12" s="225"/>
      <c r="QYQ12" s="225"/>
      <c r="QYR12" s="225"/>
      <c r="RCS12" s="223"/>
      <c r="RCT12" s="223"/>
      <c r="RCZ12" s="369"/>
      <c r="RDA12" s="369"/>
      <c r="RDB12" s="369"/>
      <c r="RDC12" s="369"/>
      <c r="RDD12" s="224"/>
      <c r="RDE12" s="224"/>
      <c r="RDF12" s="224"/>
      <c r="RDG12" s="224"/>
      <c r="RDH12" s="225"/>
      <c r="RDI12" s="224"/>
      <c r="RDJ12" s="226"/>
      <c r="RDK12" s="226"/>
      <c r="RDL12" s="226"/>
      <c r="RDM12" s="226"/>
      <c r="RDN12" s="225"/>
      <c r="RDO12" s="225"/>
      <c r="RDP12" s="225"/>
      <c r="RHQ12" s="223"/>
      <c r="RHR12" s="223"/>
      <c r="RHX12" s="369"/>
      <c r="RHY12" s="369"/>
      <c r="RHZ12" s="369"/>
      <c r="RIA12" s="369"/>
      <c r="RIB12" s="224"/>
      <c r="RIC12" s="224"/>
      <c r="RID12" s="224"/>
      <c r="RIE12" s="224"/>
      <c r="RIF12" s="225"/>
      <c r="RIG12" s="224"/>
      <c r="RIH12" s="226"/>
      <c r="RII12" s="226"/>
      <c r="RIJ12" s="226"/>
      <c r="RIK12" s="226"/>
      <c r="RIL12" s="225"/>
      <c r="RIM12" s="225"/>
      <c r="RIN12" s="225"/>
      <c r="RMO12" s="223"/>
      <c r="RMP12" s="223"/>
      <c r="RMV12" s="369"/>
      <c r="RMW12" s="369"/>
      <c r="RMX12" s="369"/>
      <c r="RMY12" s="369"/>
      <c r="RMZ12" s="224"/>
      <c r="RNA12" s="224"/>
      <c r="RNB12" s="224"/>
      <c r="RNC12" s="224"/>
      <c r="RND12" s="225"/>
      <c r="RNE12" s="224"/>
      <c r="RNF12" s="226"/>
      <c r="RNG12" s="226"/>
      <c r="RNH12" s="226"/>
      <c r="RNI12" s="226"/>
      <c r="RNJ12" s="225"/>
      <c r="RNK12" s="225"/>
      <c r="RNL12" s="225"/>
      <c r="RRM12" s="223"/>
      <c r="RRN12" s="223"/>
      <c r="RRT12" s="369"/>
      <c r="RRU12" s="369"/>
      <c r="RRV12" s="369"/>
      <c r="RRW12" s="369"/>
      <c r="RRX12" s="224"/>
      <c r="RRY12" s="224"/>
      <c r="RRZ12" s="224"/>
      <c r="RSA12" s="224"/>
      <c r="RSB12" s="225"/>
      <c r="RSC12" s="224"/>
      <c r="RSD12" s="226"/>
      <c r="RSE12" s="226"/>
      <c r="RSF12" s="226"/>
      <c r="RSG12" s="226"/>
      <c r="RSH12" s="225"/>
      <c r="RSI12" s="225"/>
      <c r="RSJ12" s="225"/>
      <c r="RWK12" s="223"/>
      <c r="RWL12" s="223"/>
      <c r="RWR12" s="369"/>
      <c r="RWS12" s="369"/>
      <c r="RWT12" s="369"/>
      <c r="RWU12" s="369"/>
      <c r="RWV12" s="224"/>
      <c r="RWW12" s="224"/>
      <c r="RWX12" s="224"/>
      <c r="RWY12" s="224"/>
      <c r="RWZ12" s="225"/>
      <c r="RXA12" s="224"/>
      <c r="RXB12" s="226"/>
      <c r="RXC12" s="226"/>
      <c r="RXD12" s="226"/>
      <c r="RXE12" s="226"/>
      <c r="RXF12" s="225"/>
      <c r="RXG12" s="225"/>
      <c r="RXH12" s="225"/>
      <c r="SBI12" s="223"/>
      <c r="SBJ12" s="223"/>
      <c r="SBP12" s="369"/>
      <c r="SBQ12" s="369"/>
      <c r="SBR12" s="369"/>
      <c r="SBS12" s="369"/>
      <c r="SBT12" s="224"/>
      <c r="SBU12" s="224"/>
      <c r="SBV12" s="224"/>
      <c r="SBW12" s="224"/>
      <c r="SBX12" s="225"/>
      <c r="SBY12" s="224"/>
      <c r="SBZ12" s="226"/>
      <c r="SCA12" s="226"/>
      <c r="SCB12" s="226"/>
      <c r="SCC12" s="226"/>
      <c r="SCD12" s="225"/>
      <c r="SCE12" s="225"/>
      <c r="SCF12" s="225"/>
    </row>
    <row r="13" spans="1:1024 1129:2048 2153:3072 3177:4096 4201:5120 5225:6144 6249:7168 7273:8192 8297:9216 9321:10240 10345:11264 11369:12288 12393:12928" ht="13.2" x14ac:dyDescent="0.25">
      <c r="A13" s="221">
        <f>VLOOKUP(B13,CW11:CX15,2,FALSE)</f>
        <v>4</v>
      </c>
      <c r="B13" s="221" t="str">
        <f>'Countries and Timezone'!C13</f>
        <v>Wales</v>
      </c>
      <c r="C13" s="221">
        <f>SUMPRODUCT((CZ3:CZ42=B13)*(DD3:DD42="W"))+SUMPRODUCT((DC3:DC42=B13)*(DE3:DE42="W"))</f>
        <v>0</v>
      </c>
      <c r="D13" s="221">
        <f>SUMPRODUCT((CZ3:CZ42=B13)*(DD3:DD42="D"))+SUMPRODUCT((DC3:DC42=B13)*(DE3:DE42="D"))</f>
        <v>0</v>
      </c>
      <c r="E13" s="221">
        <f>SUMPRODUCT((CZ3:CZ42=B13)*(DD3:DD42="L"))+SUMPRODUCT((DC3:DC42=B13)*(DE3:DE42="L"))</f>
        <v>0</v>
      </c>
      <c r="F13" s="221">
        <f>SUMIF(CZ3:CZ60,B13,DA3:DA60)+SUMIF(DC3:DC60,B13,DB3:DB60)</f>
        <v>0</v>
      </c>
      <c r="G13" s="221">
        <f>SUMIF(DC3:DC60,B13,DA3:DA60)+SUMIF(CZ3:CZ60,B13,DB3:DB60)</f>
        <v>0</v>
      </c>
      <c r="H13" s="221">
        <f t="shared" si="37"/>
        <v>1000</v>
      </c>
      <c r="I13" s="221">
        <f t="shared" si="38"/>
        <v>0</v>
      </c>
      <c r="J13" s="221">
        <v>3</v>
      </c>
      <c r="K13" s="221">
        <f>IF(COUNTIF(I11:I15,4)&lt;&gt;4,RANK(I13,I11:I15),I53)</f>
        <v>1</v>
      </c>
      <c r="M13" s="221">
        <f>SUMPRODUCT((K11:K14=K13)*(J11:J14&lt;J13))+K13</f>
        <v>1</v>
      </c>
      <c r="N13" s="221" t="str">
        <f>INDEX(B11:B15,MATCH(3,M11:M15,0),0)</f>
        <v>Russia</v>
      </c>
      <c r="O13" s="221">
        <f>INDEX(K11:K15,MATCH(N13,B11:B15,0),0)</f>
        <v>1</v>
      </c>
      <c r="P13" s="221" t="str">
        <f>IF(AND(P12&lt;&gt;"",O13=1),N13,"")</f>
        <v>Russia</v>
      </c>
      <c r="Q13" s="221" t="str">
        <f>IF(AND(Q12&lt;&gt;"",O14=2),N14,"")</f>
        <v/>
      </c>
      <c r="R13" s="221" t="str">
        <f>IF(AND(R12&lt;&gt;"",O15=3),N15,"")</f>
        <v/>
      </c>
      <c r="U13" s="221" t="str">
        <f t="shared" si="45"/>
        <v>Russia</v>
      </c>
      <c r="V13" s="221">
        <f>SUMPRODUCT((CZ3:CZ42=U13)*(DC3:DC42=U14)*(DD3:DD42="W"))+SUMPRODUCT((CZ3:CZ42=U13)*(DC3:DC42=U15)*(DD3:DD42="W"))+SUMPRODUCT((CZ3:CZ42=U13)*(DC3:DC42=U11)*(DD3:DD42="W"))+SUMPRODUCT((CZ3:CZ42=U13)*(DC3:DC42=U12)*(DD3:DD42="W"))+SUMPRODUCT((CZ3:CZ42=U14)*(DC3:DC42=U13)*(DE3:DE42="W"))+SUMPRODUCT((CZ3:CZ42=U15)*(DC3:DC42=U13)*(DE3:DE42="W"))+SUMPRODUCT((CZ3:CZ42=U11)*(DC3:DC42=U13)*(DE3:DE42="W"))+SUMPRODUCT((CZ3:CZ42=U12)*(DC3:DC42=U13)*(DE3:DE42="W"))</f>
        <v>0</v>
      </c>
      <c r="W13" s="221">
        <f>SUMPRODUCT((CZ3:CZ42=U13)*(DC3:DC42=U14)*(DD3:DD42="D"))+SUMPRODUCT((CZ3:CZ42=U13)*(DC3:DC42=U15)*(DD3:DD42="D"))+SUMPRODUCT((CZ3:CZ42=U13)*(DC3:DC42=U11)*(DD3:DD42="D"))+SUMPRODUCT((CZ3:CZ42=U13)*(DC3:DC42=U12)*(DD3:DD42="D"))+SUMPRODUCT((CZ3:CZ42=U14)*(DC3:DC42=U13)*(DD3:DD42="D"))+SUMPRODUCT((CZ3:CZ42=U15)*(DC3:DC42=U13)*(DD3:DD42="D"))+SUMPRODUCT((CZ3:CZ42=U11)*(DC3:DC42=U13)*(DD3:DD42="D"))+SUMPRODUCT((CZ3:CZ42=U12)*(DC3:DC42=U13)*(DD3:DD42="D"))</f>
        <v>0</v>
      </c>
      <c r="X13" s="221">
        <f>SUMPRODUCT((CZ3:CZ42=U13)*(DC3:DC42=U14)*(DD3:DD42="L"))+SUMPRODUCT((CZ3:CZ42=U13)*(DC3:DC42=U15)*(DD3:DD42="L"))+SUMPRODUCT((CZ3:CZ42=U13)*(DC3:DC42=U11)*(DD3:DD42="L"))+SUMPRODUCT((CZ3:CZ42=U13)*(DC3:DC42=U12)*(DD3:DD42="L"))+SUMPRODUCT((CZ3:CZ42=U14)*(DC3:DC42=U13)*(DE3:DE42="L"))+SUMPRODUCT((CZ3:CZ42=U15)*(DC3:DC42=U13)*(DE3:DE42="L"))+SUMPRODUCT((CZ3:CZ42=U11)*(DC3:DC42=U13)*(DE3:DE42="L"))+SUMPRODUCT((CZ3:CZ42=U12)*(DC3:DC42=U13)*(DE3:DE42="L"))</f>
        <v>0</v>
      </c>
      <c r="Y13" s="221">
        <f>SUMPRODUCT((CZ3:CZ42=U13)*(DC3:DC42=U14)*DA3:DA42)+SUMPRODUCT((CZ3:CZ42=U13)*(DC3:DC42=U15)*DA3:DA42)+SUMPRODUCT((CZ3:CZ42=U13)*(DC3:DC42=U11)*DA3:DA42)+SUMPRODUCT((CZ3:CZ42=U13)*(DC3:DC42=U12)*DA3:DA42)+SUMPRODUCT((CZ3:CZ42=U14)*(DC3:DC42=U13)*DB3:DB42)+SUMPRODUCT((CZ3:CZ42=U15)*(DC3:DC42=U13)*DB3:DB42)+SUMPRODUCT((CZ3:CZ42=U11)*(DC3:DC42=U13)*DB3:DB42)+SUMPRODUCT((CZ3:CZ42=U12)*(DC3:DC42=U13)*DB3:DB42)</f>
        <v>0</v>
      </c>
      <c r="Z13" s="221">
        <f>SUMPRODUCT((CZ3:CZ42=U13)*(DC3:DC42=U14)*DB3:DB42)+SUMPRODUCT((CZ3:CZ42=U13)*(DC3:DC42=U15)*DB3:DB42)+SUMPRODUCT((CZ3:CZ42=U13)*(DC3:DC42=U11)*DB3:DB42)+SUMPRODUCT((CZ3:CZ42=U13)*(DC3:DC42=U12)*DB3:DB42)+SUMPRODUCT((CZ3:CZ42=U14)*(DC3:DC42=U13)*DA3:DA42)+SUMPRODUCT((CZ3:CZ42=U15)*(DC3:DC42=U13)*DA3:DA42)+SUMPRODUCT((CZ3:CZ42=U11)*(DC3:DC42=U13)*DA3:DA42)+SUMPRODUCT((CZ3:CZ42=U12)*(DC3:DC42=U13)*DA3:DA42)</f>
        <v>0</v>
      </c>
      <c r="AA13" s="221">
        <f>Y13-Z13+1000</f>
        <v>1000</v>
      </c>
      <c r="AB13" s="221">
        <f t="shared" si="39"/>
        <v>0</v>
      </c>
      <c r="AC13" s="221">
        <f>IF(U13&lt;&gt;"",VLOOKUP(U13,B4:H40,7,FALSE),"")</f>
        <v>1000</v>
      </c>
      <c r="AD13" s="221">
        <f>IF(U13&lt;&gt;"",VLOOKUP(U13,B4:H40,5,FALSE),"")</f>
        <v>0</v>
      </c>
      <c r="AE13" s="221">
        <f>IF(U13&lt;&gt;"",VLOOKUP(U13,B4:J40,9,FALSE),"")</f>
        <v>17</v>
      </c>
      <c r="AF13" s="221">
        <f t="shared" si="40"/>
        <v>0</v>
      </c>
      <c r="AG13" s="221">
        <f>IF(U13&lt;&gt;"",RANK(AF13,AF11:AF15),"")</f>
        <v>1</v>
      </c>
      <c r="AH13" s="221">
        <f>IF(U13&lt;&gt;"",SUMPRODUCT((AF11:AF15=AF13)*(AA11:AA15&gt;AA13)),"")</f>
        <v>0</v>
      </c>
      <c r="AI13" s="221">
        <f>IF(U13&lt;&gt;"",SUMPRODUCT((AF11:AF15=AF13)*(AA11:AA15=AA13)*(Y11:Y15&gt;Y13)),"")</f>
        <v>0</v>
      </c>
      <c r="AJ13" s="221">
        <f>IF(U13&lt;&gt;"",SUMPRODUCT((AF11:AF15=AF13)*(AA11:AA15=AA13)*(Y11:Y15=Y13)*(AC11:AC15&gt;AC13)),"")</f>
        <v>0</v>
      </c>
      <c r="AK13" s="221">
        <f>IF(U13&lt;&gt;"",SUMPRODUCT((AF11:AF15=AF13)*(AA11:AA15=AA13)*(Y11:Y15=Y13)*(AC11:AC15=AC13)*(AD11:AD15&gt;AD13)),"")</f>
        <v>0</v>
      </c>
      <c r="AL13" s="221">
        <f>IF(U13&lt;&gt;"",SUMPRODUCT((AF11:AF15=AF13)*(AA11:AA15=AA13)*(Y11:Y15=Y13)*(AC11:AC15=AC13)*(AD11:AD15=AD13)*(AE11:AE15&gt;AE13)),"")</f>
        <v>1</v>
      </c>
      <c r="AM13" s="221">
        <f t="shared" si="46"/>
        <v>2</v>
      </c>
      <c r="AN13" s="221" t="str">
        <f>IF(U13&lt;&gt;"",INDEX(U11:U15,MATCH(3,AM11:AM15,0),0),"")</f>
        <v>Slovakia</v>
      </c>
      <c r="AO13" s="221" t="str">
        <f>IF(Q12&lt;&gt;"",Q12,"")</f>
        <v/>
      </c>
      <c r="AP13" s="221">
        <f>SUMPRODUCT((CZ3:CZ42=AO13)*(DC3:DC42=AO14)*(DD3:DD42="W"))+SUMPRODUCT((CZ3:CZ42=AO13)*(DC3:DC42=AO15)*(DD3:DD42="W"))+SUMPRODUCT((CZ3:CZ42=AO13)*(DC3:DC42=AO12)*(DD3:DD42="W"))+SUMPRODUCT((CZ3:CZ42=AO14)*(DC3:DC42=AO13)*(DE3:DE42="W"))+SUMPRODUCT((CZ3:CZ42=AO15)*(DC3:DC42=AO13)*(DE3:DE42="W"))+SUMPRODUCT((CZ3:CZ42=AO12)*(DC3:DC42=AO13)*(DE3:DE42="W"))</f>
        <v>0</v>
      </c>
      <c r="AQ13" s="221">
        <f>SUMPRODUCT((CZ3:CZ42=AO13)*(DC3:DC42=AO14)*(DD3:DD42="D"))+SUMPRODUCT((CZ3:CZ42=AO13)*(DC3:DC42=AO15)*(DD3:DD42="D"))+SUMPRODUCT((CZ3:CZ42=AO13)*(DC3:DC42=AO12)*(DD3:DD42="D"))+SUMPRODUCT((CZ3:CZ42=AO14)*(DC3:DC42=AO13)*(DD3:DD42="D"))+SUMPRODUCT((CZ3:CZ42=AO15)*(DC3:DC42=AO13)*(DD3:DD42="D"))+SUMPRODUCT((CZ3:CZ42=AO12)*(DC3:DC42=AO13)*(DD3:DD42="D"))</f>
        <v>0</v>
      </c>
      <c r="AR13" s="221">
        <f>SUMPRODUCT((CZ3:CZ42=AO13)*(DC3:DC42=AO14)*(DD3:DD42="L"))+SUMPRODUCT((CZ3:CZ42=AO13)*(DC3:DC42=AO15)*(DD3:DD42="L"))+SUMPRODUCT((CZ3:CZ42=AO13)*(DC3:DC42=AO12)*(DD3:DD42="L"))+SUMPRODUCT((CZ3:CZ42=AO14)*(DC3:DC42=AO13)*(DE3:DE42="L"))+SUMPRODUCT((CZ3:CZ42=AO15)*(DC3:DC42=AO13)*(DE3:DE42="L"))+SUMPRODUCT((CZ3:CZ42=AO12)*(DC3:DC42=AO13)*(DE3:DE42="L"))</f>
        <v>0</v>
      </c>
      <c r="AS13" s="221">
        <f>SUMPRODUCT((CZ3:CZ42=AO13)*(DC3:DC42=AO14)*DA3:DA42)+SUMPRODUCT((CZ3:CZ42=AO13)*(DC3:DC42=AO15)*DA3:DA42)+SUMPRODUCT((CZ3:CZ42=AO13)*(DC3:DC42=AO11)*DA3:DA42)+SUMPRODUCT((CZ3:CZ42=AO13)*(DC3:DC42=AO12)*DA3:DA42)+SUMPRODUCT((CZ3:CZ42=AO14)*(DC3:DC42=AO13)*DB3:DB42)+SUMPRODUCT((CZ3:CZ42=AO15)*(DC3:DC42=AO13)*DB3:DB42)+SUMPRODUCT((CZ3:CZ42=AO11)*(DC3:DC42=AO13)*DB3:DB42)+SUMPRODUCT((CZ3:CZ42=AO12)*(DC3:DC42=AO13)*DB3:DB42)</f>
        <v>0</v>
      </c>
      <c r="AT13" s="221">
        <f>SUMPRODUCT((CZ3:CZ42=AO13)*(DC3:DC42=AO14)*DB3:DB42)+SUMPRODUCT((CZ3:CZ42=AO13)*(DC3:DC42=AO15)*DB3:DB42)+SUMPRODUCT((CZ3:CZ42=AO13)*(DC3:DC42=AO11)*DB3:DB42)+SUMPRODUCT((CZ3:CZ42=AO13)*(DC3:DC42=AO12)*DB3:DB42)+SUMPRODUCT((CZ3:CZ42=AO14)*(DC3:DC42=AO13)*DA3:DA42)+SUMPRODUCT((CZ3:CZ42=AO15)*(DC3:DC42=AO13)*DA3:DA42)+SUMPRODUCT((CZ3:CZ42=AO11)*(DC3:DC42=AO13)*DA3:DA42)+SUMPRODUCT((CZ3:CZ42=AO12)*(DC3:DC42=AO13)*DA3:DA42)</f>
        <v>0</v>
      </c>
      <c r="AU13" s="221">
        <f>AS13-AT13+1000</f>
        <v>1000</v>
      </c>
      <c r="AV13" s="221" t="str">
        <f t="shared" si="47"/>
        <v/>
      </c>
      <c r="AW13" s="221" t="str">
        <f>IF(AO13&lt;&gt;"",VLOOKUP(AO13,B4:H40,7,FALSE),"")</f>
        <v/>
      </c>
      <c r="AX13" s="221" t="str">
        <f>IF(AO13&lt;&gt;"",VLOOKUP(AO13,B4:H40,5,FALSE),"")</f>
        <v/>
      </c>
      <c r="AY13" s="221" t="str">
        <f>IF(AO13&lt;&gt;"",VLOOKUP(AO13,B4:J40,9,FALSE),"")</f>
        <v/>
      </c>
      <c r="AZ13" s="221" t="str">
        <f t="shared" si="48"/>
        <v/>
      </c>
      <c r="BA13" s="221" t="str">
        <f>IF(AO13&lt;&gt;"",RANK(AZ13,AZ11:AZ15),"")</f>
        <v/>
      </c>
      <c r="BB13" s="221" t="str">
        <f>IF(AO13&lt;&gt;"",SUMPRODUCT((AZ11:AZ15=AZ13)*(AU11:AU15&gt;AU13)),"")</f>
        <v/>
      </c>
      <c r="BC13" s="221" t="str">
        <f>IF(AO13&lt;&gt;"",SUMPRODUCT((AZ11:AZ15=AZ13)*(AU11:AU15=AU13)*(AS11:AS15&gt;AS13)),"")</f>
        <v/>
      </c>
      <c r="BD13" s="221" t="str">
        <f>IF(AO13&lt;&gt;"",SUMPRODUCT((AZ11:AZ15=AZ13)*(AU11:AU15=AU13)*(AS11:AS15=AS13)*(AW11:AW15&gt;AW13)),"")</f>
        <v/>
      </c>
      <c r="BE13" s="221" t="str">
        <f>IF(AO13&lt;&gt;"",SUMPRODUCT((AZ11:AZ15=AZ13)*(AU11:AU15=AU13)*(AS11:AS15=AS13)*(AW11:AW15=AW13)*(AX11:AX15&gt;AX13)),"")</f>
        <v/>
      </c>
      <c r="BF13" s="221" t="str">
        <f>IF(AO13&lt;&gt;"",SUMPRODUCT((AZ11:AZ15=AZ13)*(AU11:AU15=AU13)*(AS11:AS15=AS13)*(AW11:AW15=AW13)*(AX11:AX15=AX13)*(AY11:AY15&gt;AY13)),"")</f>
        <v/>
      </c>
      <c r="BG13" s="221" t="str">
        <f t="shared" ref="BG13:BG14" si="54">IF(AO13&lt;&gt;"",IF(BG53&lt;&gt;"",IF(AN$50=3,BG53,BG53+AN$50),SUM(BA13:BF13)+1),"")</f>
        <v/>
      </c>
      <c r="BH13" s="221" t="str">
        <f>IF(AO13&lt;&gt;"",INDEX(AO12:AO15,MATCH(3,BG12:BG15,0),0),"")</f>
        <v/>
      </c>
      <c r="BI13" s="221" t="str">
        <f>IF(R11&lt;&gt;"",R11,"")</f>
        <v/>
      </c>
      <c r="BJ13" s="221">
        <f>SUMPRODUCT((CZ3:CZ42=BI13)*(DC3:DC42=BI14)*(DD3:DD42="W"))+SUMPRODUCT((CZ3:CZ42=BI13)*(DC3:DC42=BI15)*(DD3:DD42="W"))+SUMPRODUCT((CZ3:CZ42=BI13)*(DC3:DC42=BI16)*(DD3:DD42="W"))+SUMPRODUCT((CZ3:CZ42=BI14)*(DC3:DC42=BI13)*(DE3:DE42="W"))+SUMPRODUCT((CZ3:CZ42=BI15)*(DC3:DC42=BI13)*(DE3:DE42="W"))+SUMPRODUCT((CZ3:CZ42=BI16)*(DC3:DC42=BI13)*(DE3:DE42="W"))</f>
        <v>0</v>
      </c>
      <c r="BK13" s="221">
        <f>SUMPRODUCT((CZ3:CZ42=BI13)*(DC3:DC42=BI14)*(DD3:DD42="D"))+SUMPRODUCT((CZ3:CZ42=BI13)*(DC3:DC42=BI15)*(DD3:DD42="D"))+SUMPRODUCT((CZ3:CZ42=BI13)*(DC3:DC42=BI16)*(DD3:DD42="D"))+SUMPRODUCT((CZ3:CZ42=BI14)*(DC3:DC42=BI13)*(DD3:DD42="D"))+SUMPRODUCT((CZ3:CZ42=BI15)*(DC3:DC42=BI13)*(DD3:DD42="D"))+SUMPRODUCT((CZ3:CZ42=BI16)*(DC3:DC42=BI13)*(DD3:DD42="D"))</f>
        <v>0</v>
      </c>
      <c r="BL13" s="221">
        <f>SUMPRODUCT((CZ3:CZ42=BI13)*(DC3:DC42=BI14)*(DD3:DD42="L"))+SUMPRODUCT((CZ3:CZ42=BI13)*(DC3:DC42=BI15)*(DD3:DD42="L"))+SUMPRODUCT((CZ3:CZ42=BI13)*(DC3:DC42=BI16)*(DD3:DD42="L"))+SUMPRODUCT((CZ3:CZ42=BI14)*(DC3:DC42=BI13)*(DE3:DE42="L"))+SUMPRODUCT((CZ3:CZ42=BI15)*(DC3:DC42=BI13)*(DE3:DE42="L"))+SUMPRODUCT((CZ3:CZ42=BI16)*(DC3:DC42=BI13)*(DE3:DE42="L"))</f>
        <v>0</v>
      </c>
      <c r="BM13" s="221">
        <f>SUMPRODUCT((CZ3:CZ42=BI13)*(DC3:DC42=BI14)*DA3:DA42)+SUMPRODUCT((CZ3:CZ42=BI13)*(DC3:DC42=BI15)*DA3:DA42)+SUMPRODUCT((CZ3:CZ42=BI13)*(DC3:DC42=BI11)*DA3:DA42)+SUMPRODUCT((CZ3:CZ42=BI13)*(DC3:DC42=BI12)*DA3:DA42)+SUMPRODUCT((CZ3:CZ42=BI14)*(DC3:DC42=BI13)*DB3:DB42)+SUMPRODUCT((CZ3:CZ42=BI15)*(DC3:DC42=BI13)*DB3:DB42)+SUMPRODUCT((CZ3:CZ42=BI11)*(DC3:DC42=BI13)*DB3:DB42)+SUMPRODUCT((CZ3:CZ42=BI12)*(DC3:DC42=BI13)*DB3:DB42)</f>
        <v>0</v>
      </c>
      <c r="BN13" s="221">
        <f>SUMPRODUCT((CZ3:CZ42=BI13)*(DC3:DC42=BI14)*DB3:DB42)+SUMPRODUCT((CZ3:CZ42=BI13)*(DC3:DC42=BI15)*DB3:DB42)+SUMPRODUCT((CZ3:CZ42=BI13)*(DC3:DC42=BI11)*DB3:DB42)+SUMPRODUCT((CZ3:CZ42=BI13)*(DC3:DC42=BI12)*DB3:DB42)+SUMPRODUCT((CZ3:CZ42=BI14)*(DC3:DC42=BI13)*DA3:DA42)+SUMPRODUCT((CZ3:CZ42=BI15)*(DC3:DC42=BI13)*DA3:DA42)+SUMPRODUCT((CZ3:CZ42=BI11)*(DC3:DC42=BI13)*DA3:DA42)+SUMPRODUCT((CZ3:CZ42=BI12)*(DC3:DC42=BI13)*DA3:DA42)</f>
        <v>0</v>
      </c>
      <c r="BO13" s="221">
        <f>BM13-BN13+1000</f>
        <v>1000</v>
      </c>
      <c r="BP13" s="221" t="str">
        <f t="shared" ref="BP13:BP14" si="55">IF(BI13&lt;&gt;"",BJ13*3+BK13*1,"")</f>
        <v/>
      </c>
      <c r="BQ13" s="221" t="str">
        <f>IF(BI13&lt;&gt;"",VLOOKUP(BI13,B4:H40,7,FALSE),"")</f>
        <v/>
      </c>
      <c r="BR13" s="221" t="str">
        <f>IF(BI13&lt;&gt;"",VLOOKUP(BI13,B4:H40,5,FALSE),"")</f>
        <v/>
      </c>
      <c r="BS13" s="221" t="str">
        <f>IF(BI13&lt;&gt;"",VLOOKUP(BI13,B4:J40,9,FALSE),"")</f>
        <v/>
      </c>
      <c r="BT13" s="221" t="str">
        <f t="shared" ref="BT13:BT14" si="56">BP13</f>
        <v/>
      </c>
      <c r="BU13" s="221" t="str">
        <f>IF(BI13&lt;&gt;"",RANK(BT13,BT11:BT15),"")</f>
        <v/>
      </c>
      <c r="BV13" s="221" t="str">
        <f>IF(BI13&lt;&gt;"",SUMPRODUCT((BT11:BT15=BT13)*(BO11:BO15&gt;BO13)),"")</f>
        <v/>
      </c>
      <c r="BW13" s="221" t="str">
        <f>IF(BI13&lt;&gt;"",SUMPRODUCT((BT11:BT15=BT13)*(BO11:BO15=BO13)*(BM11:BM15&gt;BM13)),"")</f>
        <v/>
      </c>
      <c r="BX13" s="221" t="str">
        <f>IF(BI13&lt;&gt;"",SUMPRODUCT((BT11:BT15=BT13)*(BO11:BO15=BO13)*(BM11:BM15=BM13)*(BQ11:BQ15&gt;BQ13)),"")</f>
        <v/>
      </c>
      <c r="BY13" s="221" t="str">
        <f>IF(BI13&lt;&gt;"",SUMPRODUCT((BT11:BT15=BT13)*(BO11:BO15=BO13)*(BM11:BM15=BM13)*(BQ11:BQ15=BQ13)*(BR11:BR15&gt;BR13)),"")</f>
        <v/>
      </c>
      <c r="BZ13" s="221" t="str">
        <f>IF(BI13&lt;&gt;"",SUMPRODUCT((BT11:BT15=BT13)*(BO11:BO15=BO13)*(BM11:BM15=BM13)*(BQ11:BQ15=BQ13)*(BR11:BR15=BR13)*(BS11:BS15&gt;BS13)),"")</f>
        <v/>
      </c>
      <c r="CA13" s="221" t="str">
        <f>IF(BI13&lt;&gt;"",SUM(BU13:BZ13)+2,"")</f>
        <v/>
      </c>
      <c r="CB13" s="221" t="str">
        <f>IF(BI13&lt;&gt;"",INDEX(BI13:BI15,MATCH(3,CA13:CA15,0),0),"")</f>
        <v/>
      </c>
      <c r="CW13" s="221" t="str">
        <f>IF(CB13&lt;&gt;"",CB13,IF(BH13&lt;&gt;"",BH13,IF(AN13&lt;&gt;"",AN13,N13)))</f>
        <v>Slovakia</v>
      </c>
      <c r="CX13" s="221">
        <v>3</v>
      </c>
      <c r="CY13" s="221">
        <v>11</v>
      </c>
      <c r="CZ13" s="221" t="str">
        <f>Tournament!H23</f>
        <v>Austria</v>
      </c>
      <c r="DA13" s="221">
        <f>IF(AND(Tournament!J23&lt;&gt;"",Tournament!L23&lt;&gt;""),Tournament!J23,0)</f>
        <v>0</v>
      </c>
      <c r="DB13" s="221">
        <f>IF(AND(Tournament!L23&lt;&gt;"",Tournament!J23&lt;&gt;""),Tournament!L23,0)</f>
        <v>0</v>
      </c>
      <c r="DC13" s="221" t="str">
        <f>Tournament!N23</f>
        <v>Hungary</v>
      </c>
      <c r="DD13" s="221" t="str">
        <f>IF(AND(Tournament!J23&lt;&gt;"",Tournament!L23&lt;&gt;""),IF(DA13&gt;DB13,"W",IF(DA13=DB13,"D","L")),"")</f>
        <v/>
      </c>
      <c r="DE13" s="221" t="str">
        <f t="shared" si="0"/>
        <v/>
      </c>
      <c r="DH13" s="224" t="s">
        <v>17</v>
      </c>
      <c r="DI13" s="225" t="s">
        <v>4</v>
      </c>
      <c r="DJ13" s="225" t="s">
        <v>5</v>
      </c>
      <c r="DK13" s="225" t="s">
        <v>15</v>
      </c>
      <c r="DL13" s="224" t="s">
        <v>5</v>
      </c>
      <c r="DM13" s="224" t="s">
        <v>15</v>
      </c>
      <c r="DN13" s="224" t="s">
        <v>17</v>
      </c>
      <c r="DO13" s="224" t="s">
        <v>4</v>
      </c>
      <c r="DP13" s="225"/>
      <c r="DQ13" s="226">
        <f>IFERROR(MATCH(DQ12,DH13:DK13,0),0)</f>
        <v>4</v>
      </c>
      <c r="DR13" s="226">
        <f>IFERROR(MATCH(DR12,DH13:DK13,0),0)</f>
        <v>0</v>
      </c>
      <c r="DS13" s="226">
        <f>IFERROR(MATCH(DS12,DH13:DK13,0),0)</f>
        <v>3</v>
      </c>
      <c r="DT13" s="226">
        <f>IFERROR(MATCH(DT12,DH13:DK13,0),0)</f>
        <v>1</v>
      </c>
      <c r="DU13" s="226">
        <f t="shared" ref="DU13:DU27" si="57">SUM(DQ13:DT13)</f>
        <v>8</v>
      </c>
      <c r="DV13" s="225"/>
      <c r="DW13" s="225" t="str">
        <f>INDEX(DH3:DH8,MATCH(1,DU3:DU8,0),0)</f>
        <v>Czech Republic</v>
      </c>
      <c r="DX13" s="225"/>
      <c r="DY13" s="221">
        <f ca="1">VLOOKUP(DZ13,HU11:HV15,2,FALSE)</f>
        <v>4</v>
      </c>
      <c r="DZ13" s="221" t="str">
        <f t="shared" si="49"/>
        <v>Wales</v>
      </c>
      <c r="EA13" s="221">
        <f ca="1">SUMPRODUCT((HX3:HX42=DZ13)*(IB3:IB42="W"))+SUMPRODUCT((IA3:IA42=DZ13)*(IC3:IC42="W"))</f>
        <v>0</v>
      </c>
      <c r="EB13" s="221">
        <f ca="1">SUMPRODUCT((HX3:HX42=DZ13)*(IB3:IB42="D"))+SUMPRODUCT((IA3:IA42=DZ13)*(IC3:IC42="D"))</f>
        <v>0</v>
      </c>
      <c r="EC13" s="221">
        <f ca="1">SUMPRODUCT((HX3:HX42=DZ13)*(IB3:IB42="L"))+SUMPRODUCT((IA3:IA42=DZ13)*(IC3:IC42="L"))</f>
        <v>0</v>
      </c>
      <c r="ED13" s="221">
        <f ca="1">SUMIF(HX3:HX60,DZ13,HY3:HY60)+SUMIF(IA3:IA60,DZ13,HZ3:HZ60)</f>
        <v>0</v>
      </c>
      <c r="EE13" s="221">
        <f ca="1">SUMIF(IA3:IA60,DZ13,HY3:HY60)+SUMIF(HX3:HX60,DZ13,HZ3:HZ60)</f>
        <v>0</v>
      </c>
      <c r="EF13" s="221">
        <f t="shared" ca="1" si="41"/>
        <v>1000</v>
      </c>
      <c r="EG13" s="221">
        <f t="shared" ca="1" si="42"/>
        <v>0</v>
      </c>
      <c r="EH13" s="221">
        <v>3</v>
      </c>
      <c r="EI13" s="221">
        <f ca="1">IF(COUNTIF(EG11:EG15,4)&lt;&gt;4,RANK(EG13,EG11:EG15),EG53)</f>
        <v>1</v>
      </c>
      <c r="EK13" s="221">
        <f ca="1">SUMPRODUCT((EI11:EI14=EI13)*(EH11:EH14&lt;EH13))+EI13</f>
        <v>1</v>
      </c>
      <c r="EL13" s="221" t="str">
        <f ca="1">INDEX(DZ11:DZ15,MATCH(3,EK11:EK15,0),0)</f>
        <v>Russia</v>
      </c>
      <c r="EM13" s="221">
        <f ca="1">INDEX(EI11:EI15,MATCH(EL13,DZ11:DZ15,0),0)</f>
        <v>1</v>
      </c>
      <c r="EN13" s="221" t="str">
        <f ca="1">IF(AND(EN12&lt;&gt;"",EM13=1),EL13,"")</f>
        <v>Russia</v>
      </c>
      <c r="EO13" s="221" t="str">
        <f ca="1">IF(AND(EO12&lt;&gt;"",EM14=2),EL14,"")</f>
        <v/>
      </c>
      <c r="EP13" s="221" t="str">
        <f ca="1">IF(AND(EP12&lt;&gt;"",EM15=3),EL15,"")</f>
        <v/>
      </c>
      <c r="ES13" s="221" t="str">
        <f t="shared" ca="1" si="50"/>
        <v>Russia</v>
      </c>
      <c r="ET13" s="221">
        <f ca="1">SUMPRODUCT((HX3:HX42=ES13)*(IA3:IA42=ES14)*(IB3:IB42="W"))+SUMPRODUCT((HX3:HX42=ES13)*(IA3:IA42=ES15)*(IB3:IB42="W"))+SUMPRODUCT((HX3:HX42=ES13)*(IA3:IA42=ES11)*(IB3:IB42="W"))+SUMPRODUCT((HX3:HX42=ES13)*(IA3:IA42=ES12)*(IB3:IB42="W"))+SUMPRODUCT((HX3:HX42=ES14)*(IA3:IA42=ES13)*(IC3:IC42="W"))+SUMPRODUCT((HX3:HX42=ES15)*(IA3:IA42=ES13)*(IC3:IC42="W"))+SUMPRODUCT((HX3:HX42=ES11)*(IA3:IA42=ES13)*(IC3:IC42="W"))+SUMPRODUCT((HX3:HX42=ES12)*(IA3:IA42=ES13)*(IC3:IC42="W"))</f>
        <v>0</v>
      </c>
      <c r="EU13" s="221">
        <f ca="1">SUMPRODUCT((HX3:HX42=ES13)*(IA3:IA42=ES14)*(IB3:IB42="D"))+SUMPRODUCT((HX3:HX42=ES13)*(IA3:IA42=ES15)*(IB3:IB42="D"))+SUMPRODUCT((HX3:HX42=ES13)*(IA3:IA42=ES11)*(IB3:IB42="D"))+SUMPRODUCT((HX3:HX42=ES13)*(IA3:IA42=ES12)*(IB3:IB42="D"))+SUMPRODUCT((HX3:HX42=ES14)*(IA3:IA42=ES13)*(IB3:IB42="D"))+SUMPRODUCT((HX3:HX42=ES15)*(IA3:IA42=ES13)*(IB3:IB42="D"))+SUMPRODUCT((HX3:HX42=ES11)*(IA3:IA42=ES13)*(IB3:IB42="D"))+SUMPRODUCT((HX3:HX42=ES12)*(IA3:IA42=ES13)*(IB3:IB42="D"))</f>
        <v>0</v>
      </c>
      <c r="EV13" s="221">
        <f ca="1">SUMPRODUCT((HX3:HX42=ES13)*(IA3:IA42=ES14)*(IB3:IB42="L"))+SUMPRODUCT((HX3:HX42=ES13)*(IA3:IA42=ES15)*(IB3:IB42="L"))+SUMPRODUCT((HX3:HX42=ES13)*(IA3:IA42=ES11)*(IB3:IB42="L"))+SUMPRODUCT((HX3:HX42=ES13)*(IA3:IA42=ES12)*(IB3:IB42="L"))+SUMPRODUCT((HX3:HX42=ES14)*(IA3:IA42=ES13)*(IC3:IC42="L"))+SUMPRODUCT((HX3:HX42=ES15)*(IA3:IA42=ES13)*(IC3:IC42="L"))+SUMPRODUCT((HX3:HX42=ES11)*(IA3:IA42=ES13)*(IC3:IC42="L"))+SUMPRODUCT((HX3:HX42=ES12)*(IA3:IA42=ES13)*(IC3:IC42="L"))</f>
        <v>0</v>
      </c>
      <c r="EW13" s="221">
        <f ca="1">SUMPRODUCT((HX3:HX42=ES13)*(IA3:IA42=ES14)*HY3:HY42)+SUMPRODUCT((HX3:HX42=ES13)*(IA3:IA42=ES15)*HY3:HY42)+SUMPRODUCT((HX3:HX42=ES13)*(IA3:IA42=ES11)*HY3:HY42)+SUMPRODUCT((HX3:HX42=ES13)*(IA3:IA42=ES12)*HY3:HY42)+SUMPRODUCT((HX3:HX42=ES14)*(IA3:IA42=ES13)*HZ3:HZ42)+SUMPRODUCT((HX3:HX42=ES15)*(IA3:IA42=ES13)*HZ3:HZ42)+SUMPRODUCT((HX3:HX42=ES11)*(IA3:IA42=ES13)*HZ3:HZ42)+SUMPRODUCT((HX3:HX42=ES12)*(IA3:IA42=ES13)*HZ3:HZ42)</f>
        <v>0</v>
      </c>
      <c r="EX13" s="221">
        <f ca="1">SUMPRODUCT((HX3:HX42=ES13)*(IA3:IA42=ES14)*HZ3:HZ42)+SUMPRODUCT((HX3:HX42=ES13)*(IA3:IA42=ES15)*HZ3:HZ42)+SUMPRODUCT((HX3:HX42=ES13)*(IA3:IA42=ES11)*HZ3:HZ42)+SUMPRODUCT((HX3:HX42=ES13)*(IA3:IA42=ES12)*HZ3:HZ42)+SUMPRODUCT((HX3:HX42=ES14)*(IA3:IA42=ES13)*HY3:HY42)+SUMPRODUCT((HX3:HX42=ES15)*(IA3:IA42=ES13)*HY3:HY42)+SUMPRODUCT((HX3:HX42=ES11)*(IA3:IA42=ES13)*HY3:HY42)+SUMPRODUCT((HX3:HX42=ES12)*(IA3:IA42=ES13)*HY3:HY42)</f>
        <v>0</v>
      </c>
      <c r="EY13" s="221">
        <f ca="1">EW13-EX13+1000</f>
        <v>1000</v>
      </c>
      <c r="EZ13" s="221">
        <f t="shared" ca="1" si="43"/>
        <v>0</v>
      </c>
      <c r="FA13" s="221">
        <f ca="1">IF(ES13&lt;&gt;"",VLOOKUP(ES13,DZ4:EF40,7,FALSE),"")</f>
        <v>1000</v>
      </c>
      <c r="FB13" s="221">
        <f ca="1">IF(ES13&lt;&gt;"",VLOOKUP(ES13,DZ4:EF40,5,FALSE),"")</f>
        <v>0</v>
      </c>
      <c r="FC13" s="221">
        <f ca="1">IF(ES13&lt;&gt;"",VLOOKUP(ES13,DZ4:EH40,9,FALSE),"")</f>
        <v>17</v>
      </c>
      <c r="FD13" s="221">
        <f t="shared" ca="1" si="44"/>
        <v>0</v>
      </c>
      <c r="FE13" s="221">
        <f ca="1">IF(ES13&lt;&gt;"",RANK(FD13,FD11:FD15),"")</f>
        <v>1</v>
      </c>
      <c r="FF13" s="221">
        <f ca="1">IF(ES13&lt;&gt;"",SUMPRODUCT((FD11:FD15=FD13)*(EY11:EY15&gt;EY13)),"")</f>
        <v>0</v>
      </c>
      <c r="FG13" s="221">
        <f ca="1">IF(ES13&lt;&gt;"",SUMPRODUCT((FD11:FD15=FD13)*(EY11:EY15=EY13)*(EW11:EW15&gt;EW13)),"")</f>
        <v>0</v>
      </c>
      <c r="FH13" s="221">
        <f ca="1">IF(ES13&lt;&gt;"",SUMPRODUCT((FD11:FD15=FD13)*(EY11:EY15=EY13)*(EW11:EW15=EW13)*(FA11:FA15&gt;FA13)),"")</f>
        <v>0</v>
      </c>
      <c r="FI13" s="221">
        <f ca="1">IF(ES13&lt;&gt;"",SUMPRODUCT((FD11:FD15=FD13)*(EY11:EY15=EY13)*(EW11:EW15=EW13)*(FA11:FA15=FA13)*(FB11:FB15&gt;FB13)),"")</f>
        <v>0</v>
      </c>
      <c r="FJ13" s="221">
        <f ca="1">IF(ES13&lt;&gt;"",SUMPRODUCT((FD11:FD15=FD13)*(EY11:EY15=EY13)*(EW11:EW15=EW13)*(FA11:FA15=FA13)*(FB11:FB15=FB13)*(FC11:FC15&gt;FC13)),"")</f>
        <v>1</v>
      </c>
      <c r="FK13" s="221">
        <f t="shared" ca="1" si="51"/>
        <v>2</v>
      </c>
      <c r="FL13" s="221" t="str">
        <f ca="1">IF(ES13&lt;&gt;"",INDEX(ES11:ES15,MATCH(3,FK11:FK15,0),0),"")</f>
        <v>Slovakia</v>
      </c>
      <c r="FM13" s="221" t="str">
        <f ca="1">IF(EO12&lt;&gt;"",EO12,"")</f>
        <v/>
      </c>
      <c r="FN13" s="221">
        <f ca="1">SUMPRODUCT((HX3:HX42=FM13)*(IA3:IA42=FM14)*(IB3:IB42="W"))+SUMPRODUCT((HX3:HX42=FM13)*(IA3:IA42=FM15)*(IB3:IB42="W"))+SUMPRODUCT((HX3:HX42=FM13)*(IA3:IA42=FM12)*(IB3:IB42="W"))+SUMPRODUCT((HX3:HX42=FM14)*(IA3:IA42=FM13)*(IC3:IC42="W"))+SUMPRODUCT((HX3:HX42=FM15)*(IA3:IA42=FM13)*(IC3:IC42="W"))+SUMPRODUCT((HX3:HX42=FM12)*(IA3:IA42=FM13)*(IC3:IC42="W"))</f>
        <v>0</v>
      </c>
      <c r="FO13" s="221">
        <f ca="1">SUMPRODUCT((HX3:HX42=FM13)*(IA3:IA42=FM14)*(IB3:IB42="D"))+SUMPRODUCT((HX3:HX42=FM13)*(IA3:IA42=FM15)*(IB3:IB42="D"))+SUMPRODUCT((HX3:HX42=FM13)*(IA3:IA42=FM12)*(IB3:IB42="D"))+SUMPRODUCT((HX3:HX42=FM14)*(IA3:IA42=FM13)*(IB3:IB42="D"))+SUMPRODUCT((HX3:HX42=FM15)*(IA3:IA42=FM13)*(IB3:IB42="D"))+SUMPRODUCT((HX3:HX42=FM12)*(IA3:IA42=FM13)*(IB3:IB42="D"))</f>
        <v>0</v>
      </c>
      <c r="FP13" s="221">
        <f ca="1">SUMPRODUCT((HX3:HX42=FM13)*(IA3:IA42=FM14)*(IB3:IB42="L"))+SUMPRODUCT((HX3:HX42=FM13)*(IA3:IA42=FM15)*(IB3:IB42="L"))+SUMPRODUCT((HX3:HX42=FM13)*(IA3:IA42=FM12)*(IB3:IB42="L"))+SUMPRODUCT((HX3:HX42=FM14)*(IA3:IA42=FM13)*(IC3:IC42="L"))+SUMPRODUCT((HX3:HX42=FM15)*(IA3:IA42=FM13)*(IC3:IC42="L"))+SUMPRODUCT((HX3:HX42=FM12)*(IA3:IA42=FM13)*(IC3:IC42="L"))</f>
        <v>0</v>
      </c>
      <c r="FQ13" s="221">
        <f ca="1">SUMPRODUCT((HX3:HX42=FM13)*(IA3:IA42=FM14)*HY3:HY42)+SUMPRODUCT((HX3:HX42=FM13)*(IA3:IA42=FM15)*HY3:HY42)+SUMPRODUCT((HX3:HX42=FM13)*(IA3:IA42=FM11)*HY3:HY42)+SUMPRODUCT((HX3:HX42=FM13)*(IA3:IA42=FM12)*HY3:HY42)+SUMPRODUCT((HX3:HX42=FM14)*(IA3:IA42=FM13)*HZ3:HZ42)+SUMPRODUCT((HX3:HX42=FM15)*(IA3:IA42=FM13)*HZ3:HZ42)+SUMPRODUCT((HX3:HX42=FM11)*(IA3:IA42=FM13)*HZ3:HZ42)+SUMPRODUCT((HX3:HX42=FM12)*(IA3:IA42=FM13)*HZ3:HZ42)</f>
        <v>0</v>
      </c>
      <c r="FR13" s="221">
        <f ca="1">SUMPRODUCT((HX3:HX42=FM13)*(IA3:IA42=FM14)*HZ3:HZ42)+SUMPRODUCT((HX3:HX42=FM13)*(IA3:IA42=FM15)*HZ3:HZ42)+SUMPRODUCT((HX3:HX42=FM13)*(IA3:IA42=FM11)*HZ3:HZ42)+SUMPRODUCT((HX3:HX42=FM13)*(IA3:IA42=FM12)*HZ3:HZ42)+SUMPRODUCT((HX3:HX42=FM14)*(IA3:IA42=FM13)*HY3:HY42)+SUMPRODUCT((HX3:HX42=FM15)*(IA3:IA42=FM13)*HY3:HY42)+SUMPRODUCT((HX3:HX42=FM11)*(IA3:IA42=FM13)*HY3:HY42)+SUMPRODUCT((HX3:HX42=FM12)*(IA3:IA42=FM13)*HY3:HY42)</f>
        <v>0</v>
      </c>
      <c r="FS13" s="221">
        <f ca="1">FQ13-FR13+1000</f>
        <v>1000</v>
      </c>
      <c r="FT13" s="221" t="str">
        <f t="shared" ca="1" si="52"/>
        <v/>
      </c>
      <c r="FU13" s="221" t="str">
        <f ca="1">IF(FM13&lt;&gt;"",VLOOKUP(FM13,DZ4:EF40,7,FALSE),"")</f>
        <v/>
      </c>
      <c r="FV13" s="221" t="str">
        <f ca="1">IF(FM13&lt;&gt;"",VLOOKUP(FM13,DZ4:EF40,5,FALSE),"")</f>
        <v/>
      </c>
      <c r="FW13" s="221" t="str">
        <f ca="1">IF(FM13&lt;&gt;"",VLOOKUP(FM13,DZ4:EH40,9,FALSE),"")</f>
        <v/>
      </c>
      <c r="FX13" s="221" t="str">
        <f t="shared" ca="1" si="53"/>
        <v/>
      </c>
      <c r="FY13" s="221" t="str">
        <f ca="1">IF(FM13&lt;&gt;"",RANK(FX13,FX11:FX15),"")</f>
        <v/>
      </c>
      <c r="FZ13" s="221" t="str">
        <f ca="1">IF(FM13&lt;&gt;"",SUMPRODUCT((FX11:FX15=FX13)*(FS11:FS15&gt;FS13)),"")</f>
        <v/>
      </c>
      <c r="GA13" s="221" t="str">
        <f ca="1">IF(FM13&lt;&gt;"",SUMPRODUCT((FX11:FX15=FX13)*(FS11:FS15=FS13)*(FQ11:FQ15&gt;FQ13)),"")</f>
        <v/>
      </c>
      <c r="GB13" s="221" t="str">
        <f ca="1">IF(FM13&lt;&gt;"",SUMPRODUCT((FX11:FX15=FX13)*(FS11:FS15=FS13)*(FQ11:FQ15=FQ13)*(FU11:FU15&gt;FU13)),"")</f>
        <v/>
      </c>
      <c r="GC13" s="221" t="str">
        <f ca="1">IF(FM13&lt;&gt;"",SUMPRODUCT((FX11:FX15=FX13)*(FS11:FS15=FS13)*(FQ11:FQ15=FQ13)*(FU11:FU15=FU13)*(FV11:FV15&gt;FV13)),"")</f>
        <v/>
      </c>
      <c r="GD13" s="221" t="str">
        <f ca="1">IF(FM13&lt;&gt;"",SUMPRODUCT((FX11:FX15=FX13)*(FS11:FS15=FS13)*(FQ11:FQ15=FQ13)*(FU11:FU15=FU13)*(FV11:FV15=FV13)*(FW11:FW15&gt;FW13)),"")</f>
        <v/>
      </c>
      <c r="GE13" s="221" t="str">
        <f t="shared" ref="GE13:GE14" ca="1" si="58">IF(FM13&lt;&gt;"",IF(GE53&lt;&gt;"",IF(FL$50=3,GE53,GE53+FL$50),SUM(FY13:GD13)+1),"")</f>
        <v/>
      </c>
      <c r="GF13" s="221" t="str">
        <f ca="1">IF(FM13&lt;&gt;"",INDEX(FM12:FM15,MATCH(3,GE12:GE15,0),0),"")</f>
        <v/>
      </c>
      <c r="GG13" s="221" t="str">
        <f ca="1">IF(EP11&lt;&gt;"",EP11,"")</f>
        <v/>
      </c>
      <c r="GH13" s="221">
        <f ca="1">SUMPRODUCT((HX3:HX42=GG13)*(IA3:IA42=GG14)*(IB3:IB42="W"))+SUMPRODUCT((HX3:HX42=GG13)*(IA3:IA42=GG15)*(IB3:IB42="W"))+SUMPRODUCT((HX3:HX42=GG13)*(IA3:IA42=GG16)*(IB3:IB42="W"))+SUMPRODUCT((HX3:HX42=GG14)*(IA3:IA42=GG13)*(IC3:IC42="W"))+SUMPRODUCT((HX3:HX42=GG15)*(IA3:IA42=GG13)*(IC3:IC42="W"))+SUMPRODUCT((HX3:HX42=GG16)*(IA3:IA42=GG13)*(IC3:IC42="W"))</f>
        <v>0</v>
      </c>
      <c r="GI13" s="221">
        <f ca="1">SUMPRODUCT((HX3:HX42=GG13)*(IA3:IA42=GG14)*(IB3:IB42="D"))+SUMPRODUCT((HX3:HX42=GG13)*(IA3:IA42=GG15)*(IB3:IB42="D"))+SUMPRODUCT((HX3:HX42=GG13)*(IA3:IA42=GG16)*(IB3:IB42="D"))+SUMPRODUCT((HX3:HX42=GG14)*(IA3:IA42=GG13)*(IB3:IB42="D"))+SUMPRODUCT((HX3:HX42=GG15)*(IA3:IA42=GG13)*(IB3:IB42="D"))+SUMPRODUCT((HX3:HX42=GG16)*(IA3:IA42=GG13)*(IB3:IB42="D"))</f>
        <v>0</v>
      </c>
      <c r="GJ13" s="221">
        <f ca="1">SUMPRODUCT((HX3:HX42=GG13)*(IA3:IA42=GG14)*(IB3:IB42="L"))+SUMPRODUCT((HX3:HX42=GG13)*(IA3:IA42=GG15)*(IB3:IB42="L"))+SUMPRODUCT((HX3:HX42=GG13)*(IA3:IA42=GG16)*(IB3:IB42="L"))+SUMPRODUCT((HX3:HX42=GG14)*(IA3:IA42=GG13)*(IC3:IC42="L"))+SUMPRODUCT((HX3:HX42=GG15)*(IA3:IA42=GG13)*(IC3:IC42="L"))+SUMPRODUCT((HX3:HX42=GG16)*(IA3:IA42=GG13)*(IC3:IC42="L"))</f>
        <v>0</v>
      </c>
      <c r="GK13" s="221">
        <f ca="1">SUMPRODUCT((HX3:HX42=GG13)*(IA3:IA42=GG14)*HY3:HY42)+SUMPRODUCT((HX3:HX42=GG13)*(IA3:IA42=GG15)*HY3:HY42)+SUMPRODUCT((HX3:HX42=GG13)*(IA3:IA42=GG11)*HY3:HY42)+SUMPRODUCT((HX3:HX42=GG13)*(IA3:IA42=GG12)*HY3:HY42)+SUMPRODUCT((HX3:HX42=GG14)*(IA3:IA42=GG13)*HZ3:HZ42)+SUMPRODUCT((HX3:HX42=GG15)*(IA3:IA42=GG13)*HZ3:HZ42)+SUMPRODUCT((HX3:HX42=GG11)*(IA3:IA42=GG13)*HZ3:HZ42)+SUMPRODUCT((HX3:HX42=GG12)*(IA3:IA42=GG13)*HZ3:HZ42)</f>
        <v>0</v>
      </c>
      <c r="GL13" s="221">
        <f ca="1">SUMPRODUCT((HX3:HX42=GG13)*(IA3:IA42=GG14)*HZ3:HZ42)+SUMPRODUCT((HX3:HX42=GG13)*(IA3:IA42=GG15)*HZ3:HZ42)+SUMPRODUCT((HX3:HX42=GG13)*(IA3:IA42=GG11)*HZ3:HZ42)+SUMPRODUCT((HX3:HX42=GG13)*(IA3:IA42=GG12)*HZ3:HZ42)+SUMPRODUCT((HX3:HX42=GG14)*(IA3:IA42=GG13)*HY3:HY42)+SUMPRODUCT((HX3:HX42=GG15)*(IA3:IA42=GG13)*HY3:HY42)+SUMPRODUCT((HX3:HX42=GG11)*(IA3:IA42=GG13)*HY3:HY42)+SUMPRODUCT((HX3:HX42=GG12)*(IA3:IA42=GG13)*HY3:HY42)</f>
        <v>0</v>
      </c>
      <c r="GM13" s="221">
        <f ca="1">GK13-GL13+1000</f>
        <v>1000</v>
      </c>
      <c r="GN13" s="221" t="str">
        <f t="shared" ref="GN13:GN14" ca="1" si="59">IF(GG13&lt;&gt;"",GH13*3+GI13*1,"")</f>
        <v/>
      </c>
      <c r="GO13" s="221" t="str">
        <f ca="1">IF(GG13&lt;&gt;"",VLOOKUP(GG13,DZ4:EF40,7,FALSE),"")</f>
        <v/>
      </c>
      <c r="GP13" s="221" t="str">
        <f ca="1">IF(GG13&lt;&gt;"",VLOOKUP(GG13,DZ4:EF40,5,FALSE),"")</f>
        <v/>
      </c>
      <c r="GQ13" s="221" t="str">
        <f ca="1">IF(GG13&lt;&gt;"",VLOOKUP(GG13,DZ4:EH40,9,FALSE),"")</f>
        <v/>
      </c>
      <c r="GR13" s="221" t="str">
        <f t="shared" ref="GR13:GR14" ca="1" si="60">GN13</f>
        <v/>
      </c>
      <c r="GS13" s="221" t="str">
        <f ca="1">IF(GG13&lt;&gt;"",RANK(GR13,GR11:GR15),"")</f>
        <v/>
      </c>
      <c r="GT13" s="221" t="str">
        <f ca="1">IF(GG13&lt;&gt;"",SUMPRODUCT((GR11:GR15=GR13)*(GM11:GM15&gt;GM13)),"")</f>
        <v/>
      </c>
      <c r="GU13" s="221" t="str">
        <f ca="1">IF(GG13&lt;&gt;"",SUMPRODUCT((GR11:GR15=GR13)*(GM11:GM15=GM13)*(GK11:GK15&gt;GK13)),"")</f>
        <v/>
      </c>
      <c r="GV13" s="221" t="str">
        <f ca="1">IF(GG13&lt;&gt;"",SUMPRODUCT((GR11:GR15=GR13)*(GM11:GM15=GM13)*(GK11:GK15=GK13)*(GO11:GO15&gt;GO13)),"")</f>
        <v/>
      </c>
      <c r="GW13" s="221" t="str">
        <f ca="1">IF(GG13&lt;&gt;"",SUMPRODUCT((GR11:GR15=GR13)*(GM11:GM15=GM13)*(GK11:GK15=GK13)*(GO11:GO15=GO13)*(GP11:GP15&gt;GP13)),"")</f>
        <v/>
      </c>
      <c r="GX13" s="221" t="str">
        <f ca="1">IF(GG13&lt;&gt;"",SUMPRODUCT((GR11:GR15=GR13)*(GM11:GM15=GM13)*(GK11:GK15=GK13)*(GO11:GO15=GO13)*(GP11:GP15=GP13)*(GQ11:GQ15&gt;GQ13)),"")</f>
        <v/>
      </c>
      <c r="GY13" s="221" t="str">
        <f ca="1">IF(GG13&lt;&gt;"",SUM(GS13:GX13)+2,"")</f>
        <v/>
      </c>
      <c r="GZ13" s="221" t="str">
        <f ca="1">IF(GG13&lt;&gt;"",INDEX(GG13:GG15,MATCH(3,GY13:GY15,0),0),"")</f>
        <v/>
      </c>
      <c r="HU13" s="221" t="str">
        <f ca="1">IF(GZ13&lt;&gt;"",GZ13,IF(GF13&lt;&gt;"",GF13,IF(FL13&lt;&gt;"",FL13,EL13)))</f>
        <v>Slovakia</v>
      </c>
      <c r="HV13" s="221">
        <v>3</v>
      </c>
      <c r="HW13" s="221">
        <v>11</v>
      </c>
      <c r="HX13" s="221" t="str">
        <f t="shared" si="3"/>
        <v>Austria</v>
      </c>
      <c r="HY13" s="223">
        <f ca="1">IF(OFFSET('Prediction Sheet'!$W20,0,HY$1)&lt;&gt;"",OFFSET('Prediction Sheet'!$W20,0,HY$1),0)</f>
        <v>0</v>
      </c>
      <c r="HZ13" s="223">
        <f ca="1">IF(OFFSET('Prediction Sheet'!$Y20,0,HY$1)&lt;&gt;"",OFFSET('Prediction Sheet'!$Y20,0,HY$1),0)</f>
        <v>0</v>
      </c>
      <c r="IA13" s="221" t="str">
        <f t="shared" si="4"/>
        <v>Hungary</v>
      </c>
      <c r="IB13" s="221" t="str">
        <f ca="1">IF(AND(OFFSET('Prediction Sheet'!$W20,0,HY$1)&lt;&gt;"",OFFSET('Prediction Sheet'!$Y20,0,HY$1)&lt;&gt;""),IF(HY13&gt;HZ13,"W",IF(HY13=HZ13,"D","L")),"")</f>
        <v/>
      </c>
      <c r="IC13" s="221" t="str">
        <f t="shared" ca="1" si="5"/>
        <v/>
      </c>
      <c r="IF13" s="224" t="s">
        <v>17</v>
      </c>
      <c r="IG13" s="225" t="s">
        <v>4</v>
      </c>
      <c r="IH13" s="225" t="s">
        <v>5</v>
      </c>
      <c r="II13" s="225" t="s">
        <v>15</v>
      </c>
      <c r="IJ13" s="224" t="s">
        <v>5</v>
      </c>
      <c r="IK13" s="224" t="s">
        <v>15</v>
      </c>
      <c r="IL13" s="224" t="s">
        <v>17</v>
      </c>
      <c r="IM13" s="224" t="s">
        <v>4</v>
      </c>
      <c r="IN13" s="225"/>
      <c r="IO13" s="226">
        <f ca="1">IFERROR(MATCH(IO12,IF13:II13,0),0)</f>
        <v>4</v>
      </c>
      <c r="IP13" s="226">
        <f ca="1">IFERROR(MATCH(IP12,IF13:II13,0),0)</f>
        <v>0</v>
      </c>
      <c r="IQ13" s="226">
        <f ca="1">IFERROR(MATCH(IQ12,IF13:II13,0),0)</f>
        <v>3</v>
      </c>
      <c r="IR13" s="226">
        <f ca="1">IFERROR(MATCH(IR12,IF13:II13,0),0)</f>
        <v>1</v>
      </c>
      <c r="IS13" s="226">
        <f t="shared" ref="IS13:IS27" ca="1" si="61">SUM(IO13:IR13)</f>
        <v>8</v>
      </c>
      <c r="IT13" s="225"/>
      <c r="IU13" s="225" t="str">
        <f ca="1">INDEX(IF3:IF8,MATCH(1,IS3:IS8,0),0)</f>
        <v>Czech Republic</v>
      </c>
      <c r="IV13" s="225"/>
      <c r="MW13" s="223"/>
      <c r="MX13" s="223"/>
      <c r="ND13" s="224"/>
      <c r="NE13" s="225"/>
      <c r="NF13" s="225"/>
      <c r="NG13" s="225"/>
      <c r="NH13" s="224"/>
      <c r="NI13" s="224"/>
      <c r="NJ13" s="224"/>
      <c r="NK13" s="224"/>
      <c r="NL13" s="225"/>
      <c r="NM13" s="226"/>
      <c r="NN13" s="226"/>
      <c r="NO13" s="226"/>
      <c r="NP13" s="226"/>
      <c r="NQ13" s="226"/>
      <c r="NR13" s="225"/>
      <c r="NS13" s="225"/>
      <c r="NT13" s="225"/>
      <c r="RU13" s="223"/>
      <c r="RV13" s="223"/>
      <c r="SB13" s="224"/>
      <c r="SC13" s="225"/>
      <c r="SD13" s="225"/>
      <c r="SE13" s="225"/>
      <c r="SF13" s="224"/>
      <c r="SG13" s="224"/>
      <c r="SH13" s="224"/>
      <c r="SI13" s="224"/>
      <c r="SJ13" s="225"/>
      <c r="SK13" s="226"/>
      <c r="SL13" s="226"/>
      <c r="SM13" s="226"/>
      <c r="SN13" s="226"/>
      <c r="SO13" s="226"/>
      <c r="SP13" s="225"/>
      <c r="SQ13" s="225"/>
      <c r="SR13" s="225"/>
      <c r="WS13" s="223"/>
      <c r="WT13" s="223"/>
      <c r="WZ13" s="224"/>
      <c r="XA13" s="225"/>
      <c r="XB13" s="225"/>
      <c r="XC13" s="225"/>
      <c r="XD13" s="224"/>
      <c r="XE13" s="224"/>
      <c r="XF13" s="224"/>
      <c r="XG13" s="224"/>
      <c r="XH13" s="225"/>
      <c r="XI13" s="226"/>
      <c r="XJ13" s="226"/>
      <c r="XK13" s="226"/>
      <c r="XL13" s="226"/>
      <c r="XM13" s="226"/>
      <c r="XN13" s="225"/>
      <c r="XO13" s="225"/>
      <c r="XP13" s="225"/>
      <c r="ABQ13" s="223"/>
      <c r="ABR13" s="223"/>
      <c r="ABX13" s="224"/>
      <c r="ABY13" s="225"/>
      <c r="ABZ13" s="225"/>
      <c r="ACA13" s="225"/>
      <c r="ACB13" s="224"/>
      <c r="ACC13" s="224"/>
      <c r="ACD13" s="224"/>
      <c r="ACE13" s="224"/>
      <c r="ACF13" s="225"/>
      <c r="ACG13" s="226"/>
      <c r="ACH13" s="226"/>
      <c r="ACI13" s="226"/>
      <c r="ACJ13" s="226"/>
      <c r="ACK13" s="226"/>
      <c r="ACL13" s="225"/>
      <c r="ACM13" s="225"/>
      <c r="ACN13" s="225"/>
      <c r="AGO13" s="223"/>
      <c r="AGP13" s="223"/>
      <c r="AGV13" s="224"/>
      <c r="AGW13" s="225"/>
      <c r="AGX13" s="225"/>
      <c r="AGY13" s="225"/>
      <c r="AGZ13" s="224"/>
      <c r="AHA13" s="224"/>
      <c r="AHB13" s="224"/>
      <c r="AHC13" s="224"/>
      <c r="AHD13" s="225"/>
      <c r="AHE13" s="226"/>
      <c r="AHF13" s="226"/>
      <c r="AHG13" s="226"/>
      <c r="AHH13" s="226"/>
      <c r="AHI13" s="226"/>
      <c r="AHJ13" s="225"/>
      <c r="AHK13" s="225"/>
      <c r="AHL13" s="225"/>
      <c r="ALM13" s="223"/>
      <c r="ALN13" s="223"/>
      <c r="ALT13" s="224"/>
      <c r="ALU13" s="225"/>
      <c r="ALV13" s="225"/>
      <c r="ALW13" s="225"/>
      <c r="ALX13" s="224"/>
      <c r="ALY13" s="224"/>
      <c r="ALZ13" s="224"/>
      <c r="AMA13" s="224"/>
      <c r="AMB13" s="225"/>
      <c r="AMC13" s="226"/>
      <c r="AMD13" s="226"/>
      <c r="AME13" s="226"/>
      <c r="AMF13" s="226"/>
      <c r="AMG13" s="226"/>
      <c r="AMH13" s="225"/>
      <c r="AMI13" s="225"/>
      <c r="AMJ13" s="225"/>
      <c r="AQK13" s="223"/>
      <c r="AQL13" s="223"/>
      <c r="AQR13" s="224"/>
      <c r="AQS13" s="225"/>
      <c r="AQT13" s="225"/>
      <c r="AQU13" s="225"/>
      <c r="AQV13" s="224"/>
      <c r="AQW13" s="224"/>
      <c r="AQX13" s="224"/>
      <c r="AQY13" s="224"/>
      <c r="AQZ13" s="225"/>
      <c r="ARA13" s="226"/>
      <c r="ARB13" s="226"/>
      <c r="ARC13" s="226"/>
      <c r="ARD13" s="226"/>
      <c r="ARE13" s="226"/>
      <c r="ARF13" s="225"/>
      <c r="ARG13" s="225"/>
      <c r="ARH13" s="225"/>
      <c r="AVI13" s="223"/>
      <c r="AVJ13" s="223"/>
      <c r="AVP13" s="224"/>
      <c r="AVQ13" s="225"/>
      <c r="AVR13" s="225"/>
      <c r="AVS13" s="225"/>
      <c r="AVT13" s="224"/>
      <c r="AVU13" s="224"/>
      <c r="AVV13" s="224"/>
      <c r="AVW13" s="224"/>
      <c r="AVX13" s="225"/>
      <c r="AVY13" s="226"/>
      <c r="AVZ13" s="226"/>
      <c r="AWA13" s="226"/>
      <c r="AWB13" s="226"/>
      <c r="AWC13" s="226"/>
      <c r="AWD13" s="225"/>
      <c r="AWE13" s="225"/>
      <c r="AWF13" s="225"/>
      <c r="BAG13" s="223"/>
      <c r="BAH13" s="223"/>
      <c r="BAN13" s="224"/>
      <c r="BAO13" s="225"/>
      <c r="BAP13" s="225"/>
      <c r="BAQ13" s="225"/>
      <c r="BAR13" s="224"/>
      <c r="BAS13" s="224"/>
      <c r="BAT13" s="224"/>
      <c r="BAU13" s="224"/>
      <c r="BAV13" s="225"/>
      <c r="BAW13" s="226"/>
      <c r="BAX13" s="226"/>
      <c r="BAY13" s="226"/>
      <c r="BAZ13" s="226"/>
      <c r="BBA13" s="226"/>
      <c r="BBB13" s="225"/>
      <c r="BBC13" s="225"/>
      <c r="BBD13" s="225"/>
      <c r="BFE13" s="223"/>
      <c r="BFF13" s="223"/>
      <c r="BFL13" s="224"/>
      <c r="BFM13" s="225"/>
      <c r="BFN13" s="225"/>
      <c r="BFO13" s="225"/>
      <c r="BFP13" s="224"/>
      <c r="BFQ13" s="224"/>
      <c r="BFR13" s="224"/>
      <c r="BFS13" s="224"/>
      <c r="BFT13" s="225"/>
      <c r="BFU13" s="226"/>
      <c r="BFV13" s="226"/>
      <c r="BFW13" s="226"/>
      <c r="BFX13" s="226"/>
      <c r="BFY13" s="226"/>
      <c r="BFZ13" s="225"/>
      <c r="BGA13" s="225"/>
      <c r="BGB13" s="225"/>
      <c r="BKC13" s="223"/>
      <c r="BKD13" s="223"/>
      <c r="BKJ13" s="224"/>
      <c r="BKK13" s="225"/>
      <c r="BKL13" s="225"/>
      <c r="BKM13" s="225"/>
      <c r="BKN13" s="224"/>
      <c r="BKO13" s="224"/>
      <c r="BKP13" s="224"/>
      <c r="BKQ13" s="224"/>
      <c r="BKR13" s="225"/>
      <c r="BKS13" s="226"/>
      <c r="BKT13" s="226"/>
      <c r="BKU13" s="226"/>
      <c r="BKV13" s="226"/>
      <c r="BKW13" s="226"/>
      <c r="BKX13" s="225"/>
      <c r="BKY13" s="225"/>
      <c r="BKZ13" s="225"/>
      <c r="BPA13" s="223"/>
      <c r="BPB13" s="223"/>
      <c r="BPH13" s="224"/>
      <c r="BPI13" s="225"/>
      <c r="BPJ13" s="225"/>
      <c r="BPK13" s="225"/>
      <c r="BPL13" s="224"/>
      <c r="BPM13" s="224"/>
      <c r="BPN13" s="224"/>
      <c r="BPO13" s="224"/>
      <c r="BPP13" s="225"/>
      <c r="BPQ13" s="226"/>
      <c r="BPR13" s="226"/>
      <c r="BPS13" s="226"/>
      <c r="BPT13" s="226"/>
      <c r="BPU13" s="226"/>
      <c r="BPV13" s="225"/>
      <c r="BPW13" s="225"/>
      <c r="BPX13" s="225"/>
      <c r="BTY13" s="223"/>
      <c r="BTZ13" s="223"/>
      <c r="BUF13" s="224"/>
      <c r="BUG13" s="225"/>
      <c r="BUH13" s="225"/>
      <c r="BUI13" s="225"/>
      <c r="BUJ13" s="224"/>
      <c r="BUK13" s="224"/>
      <c r="BUL13" s="224"/>
      <c r="BUM13" s="224"/>
      <c r="BUN13" s="225"/>
      <c r="BUO13" s="226"/>
      <c r="BUP13" s="226"/>
      <c r="BUQ13" s="226"/>
      <c r="BUR13" s="226"/>
      <c r="BUS13" s="226"/>
      <c r="BUT13" s="225"/>
      <c r="BUU13" s="225"/>
      <c r="BUV13" s="225"/>
      <c r="BYW13" s="223"/>
      <c r="BYX13" s="223"/>
      <c r="BZD13" s="224"/>
      <c r="BZE13" s="225"/>
      <c r="BZF13" s="225"/>
      <c r="BZG13" s="225"/>
      <c r="BZH13" s="224"/>
      <c r="BZI13" s="224"/>
      <c r="BZJ13" s="224"/>
      <c r="BZK13" s="224"/>
      <c r="BZL13" s="225"/>
      <c r="BZM13" s="226"/>
      <c r="BZN13" s="226"/>
      <c r="BZO13" s="226"/>
      <c r="BZP13" s="226"/>
      <c r="BZQ13" s="226"/>
      <c r="BZR13" s="225"/>
      <c r="BZS13" s="225"/>
      <c r="BZT13" s="225"/>
      <c r="CDU13" s="223"/>
      <c r="CDV13" s="223"/>
      <c r="CEB13" s="224"/>
      <c r="CEC13" s="225"/>
      <c r="CED13" s="225"/>
      <c r="CEE13" s="225"/>
      <c r="CEF13" s="224"/>
      <c r="CEG13" s="224"/>
      <c r="CEH13" s="224"/>
      <c r="CEI13" s="224"/>
      <c r="CEJ13" s="225"/>
      <c r="CEK13" s="226"/>
      <c r="CEL13" s="226"/>
      <c r="CEM13" s="226"/>
      <c r="CEN13" s="226"/>
      <c r="CEO13" s="226"/>
      <c r="CEP13" s="225"/>
      <c r="CEQ13" s="225"/>
      <c r="CER13" s="225"/>
      <c r="CIS13" s="223"/>
      <c r="CIT13" s="223"/>
      <c r="CIZ13" s="224"/>
      <c r="CJA13" s="225"/>
      <c r="CJB13" s="225"/>
      <c r="CJC13" s="225"/>
      <c r="CJD13" s="224"/>
      <c r="CJE13" s="224"/>
      <c r="CJF13" s="224"/>
      <c r="CJG13" s="224"/>
      <c r="CJH13" s="225"/>
      <c r="CJI13" s="226"/>
      <c r="CJJ13" s="226"/>
      <c r="CJK13" s="226"/>
      <c r="CJL13" s="226"/>
      <c r="CJM13" s="226"/>
      <c r="CJN13" s="225"/>
      <c r="CJO13" s="225"/>
      <c r="CJP13" s="225"/>
      <c r="CNQ13" s="223"/>
      <c r="CNR13" s="223"/>
      <c r="CNX13" s="224"/>
      <c r="CNY13" s="225"/>
      <c r="CNZ13" s="225"/>
      <c r="COA13" s="225"/>
      <c r="COB13" s="224"/>
      <c r="COC13" s="224"/>
      <c r="COD13" s="224"/>
      <c r="COE13" s="224"/>
      <c r="COF13" s="225"/>
      <c r="COG13" s="226"/>
      <c r="COH13" s="226"/>
      <c r="COI13" s="226"/>
      <c r="COJ13" s="226"/>
      <c r="COK13" s="226"/>
      <c r="COL13" s="225"/>
      <c r="COM13" s="225"/>
      <c r="CON13" s="225"/>
      <c r="CSO13" s="223"/>
      <c r="CSP13" s="223"/>
      <c r="CSV13" s="224"/>
      <c r="CSW13" s="225"/>
      <c r="CSX13" s="225"/>
      <c r="CSY13" s="225"/>
      <c r="CSZ13" s="224"/>
      <c r="CTA13" s="224"/>
      <c r="CTB13" s="224"/>
      <c r="CTC13" s="224"/>
      <c r="CTD13" s="225"/>
      <c r="CTE13" s="226"/>
      <c r="CTF13" s="226"/>
      <c r="CTG13" s="226"/>
      <c r="CTH13" s="226"/>
      <c r="CTI13" s="226"/>
      <c r="CTJ13" s="225"/>
      <c r="CTK13" s="225"/>
      <c r="CTL13" s="225"/>
      <c r="CXM13" s="223"/>
      <c r="CXN13" s="223"/>
      <c r="CXT13" s="224"/>
      <c r="CXU13" s="225"/>
      <c r="CXV13" s="225"/>
      <c r="CXW13" s="225"/>
      <c r="CXX13" s="224"/>
      <c r="CXY13" s="224"/>
      <c r="CXZ13" s="224"/>
      <c r="CYA13" s="224"/>
      <c r="CYB13" s="225"/>
      <c r="CYC13" s="226"/>
      <c r="CYD13" s="226"/>
      <c r="CYE13" s="226"/>
      <c r="CYF13" s="226"/>
      <c r="CYG13" s="226"/>
      <c r="CYH13" s="225"/>
      <c r="CYI13" s="225"/>
      <c r="CYJ13" s="225"/>
      <c r="DCK13" s="223"/>
      <c r="DCL13" s="223"/>
      <c r="DCR13" s="224"/>
      <c r="DCS13" s="225"/>
      <c r="DCT13" s="225"/>
      <c r="DCU13" s="225"/>
      <c r="DCV13" s="224"/>
      <c r="DCW13" s="224"/>
      <c r="DCX13" s="224"/>
      <c r="DCY13" s="224"/>
      <c r="DCZ13" s="225"/>
      <c r="DDA13" s="226"/>
      <c r="DDB13" s="226"/>
      <c r="DDC13" s="226"/>
      <c r="DDD13" s="226"/>
      <c r="DDE13" s="226"/>
      <c r="DDF13" s="225"/>
      <c r="DDG13" s="225"/>
      <c r="DDH13" s="225"/>
      <c r="DHI13" s="223"/>
      <c r="DHJ13" s="223"/>
      <c r="DHP13" s="224"/>
      <c r="DHQ13" s="225"/>
      <c r="DHR13" s="225"/>
      <c r="DHS13" s="225"/>
      <c r="DHT13" s="224"/>
      <c r="DHU13" s="224"/>
      <c r="DHV13" s="224"/>
      <c r="DHW13" s="224"/>
      <c r="DHX13" s="225"/>
      <c r="DHY13" s="226"/>
      <c r="DHZ13" s="226"/>
      <c r="DIA13" s="226"/>
      <c r="DIB13" s="226"/>
      <c r="DIC13" s="226"/>
      <c r="DID13" s="225"/>
      <c r="DIE13" s="225"/>
      <c r="DIF13" s="225"/>
      <c r="DMG13" s="223"/>
      <c r="DMH13" s="223"/>
      <c r="DMN13" s="224"/>
      <c r="DMO13" s="225"/>
      <c r="DMP13" s="225"/>
      <c r="DMQ13" s="225"/>
      <c r="DMR13" s="224"/>
      <c r="DMS13" s="224"/>
      <c r="DMT13" s="224"/>
      <c r="DMU13" s="224"/>
      <c r="DMV13" s="225"/>
      <c r="DMW13" s="226"/>
      <c r="DMX13" s="226"/>
      <c r="DMY13" s="226"/>
      <c r="DMZ13" s="226"/>
      <c r="DNA13" s="226"/>
      <c r="DNB13" s="225"/>
      <c r="DNC13" s="225"/>
      <c r="DND13" s="225"/>
      <c r="DRE13" s="223"/>
      <c r="DRF13" s="223"/>
      <c r="DRL13" s="224"/>
      <c r="DRM13" s="225"/>
      <c r="DRN13" s="225"/>
      <c r="DRO13" s="225"/>
      <c r="DRP13" s="224"/>
      <c r="DRQ13" s="224"/>
      <c r="DRR13" s="224"/>
      <c r="DRS13" s="224"/>
      <c r="DRT13" s="225"/>
      <c r="DRU13" s="226"/>
      <c r="DRV13" s="226"/>
      <c r="DRW13" s="226"/>
      <c r="DRX13" s="226"/>
      <c r="DRY13" s="226"/>
      <c r="DRZ13" s="225"/>
      <c r="DSA13" s="225"/>
      <c r="DSB13" s="225"/>
      <c r="DWC13" s="223"/>
      <c r="DWD13" s="223"/>
      <c r="DWJ13" s="224"/>
      <c r="DWK13" s="225"/>
      <c r="DWL13" s="225"/>
      <c r="DWM13" s="225"/>
      <c r="DWN13" s="224"/>
      <c r="DWO13" s="224"/>
      <c r="DWP13" s="224"/>
      <c r="DWQ13" s="224"/>
      <c r="DWR13" s="225"/>
      <c r="DWS13" s="226"/>
      <c r="DWT13" s="226"/>
      <c r="DWU13" s="226"/>
      <c r="DWV13" s="226"/>
      <c r="DWW13" s="226"/>
      <c r="DWX13" s="225"/>
      <c r="DWY13" s="225"/>
      <c r="DWZ13" s="225"/>
      <c r="EBA13" s="223"/>
      <c r="EBB13" s="223"/>
      <c r="EBH13" s="224"/>
      <c r="EBI13" s="225"/>
      <c r="EBJ13" s="225"/>
      <c r="EBK13" s="225"/>
      <c r="EBL13" s="224"/>
      <c r="EBM13" s="224"/>
      <c r="EBN13" s="224"/>
      <c r="EBO13" s="224"/>
      <c r="EBP13" s="225"/>
      <c r="EBQ13" s="226"/>
      <c r="EBR13" s="226"/>
      <c r="EBS13" s="226"/>
      <c r="EBT13" s="226"/>
      <c r="EBU13" s="226"/>
      <c r="EBV13" s="225"/>
      <c r="EBW13" s="225"/>
      <c r="EBX13" s="225"/>
      <c r="EFY13" s="223"/>
      <c r="EFZ13" s="223"/>
      <c r="EGF13" s="224"/>
      <c r="EGG13" s="225"/>
      <c r="EGH13" s="225"/>
      <c r="EGI13" s="225"/>
      <c r="EGJ13" s="224"/>
      <c r="EGK13" s="224"/>
      <c r="EGL13" s="224"/>
      <c r="EGM13" s="224"/>
      <c r="EGN13" s="225"/>
      <c r="EGO13" s="226"/>
      <c r="EGP13" s="226"/>
      <c r="EGQ13" s="226"/>
      <c r="EGR13" s="226"/>
      <c r="EGS13" s="226"/>
      <c r="EGT13" s="225"/>
      <c r="EGU13" s="225"/>
      <c r="EGV13" s="225"/>
      <c r="EKW13" s="223"/>
      <c r="EKX13" s="223"/>
      <c r="ELD13" s="224"/>
      <c r="ELE13" s="225"/>
      <c r="ELF13" s="225"/>
      <c r="ELG13" s="225"/>
      <c r="ELH13" s="224"/>
      <c r="ELI13" s="224"/>
      <c r="ELJ13" s="224"/>
      <c r="ELK13" s="224"/>
      <c r="ELL13" s="225"/>
      <c r="ELM13" s="226"/>
      <c r="ELN13" s="226"/>
      <c r="ELO13" s="226"/>
      <c r="ELP13" s="226"/>
      <c r="ELQ13" s="226"/>
      <c r="ELR13" s="225"/>
      <c r="ELS13" s="225"/>
      <c r="ELT13" s="225"/>
      <c r="EPU13" s="223"/>
      <c r="EPV13" s="223"/>
      <c r="EQB13" s="224"/>
      <c r="EQC13" s="225"/>
      <c r="EQD13" s="225"/>
      <c r="EQE13" s="225"/>
      <c r="EQF13" s="224"/>
      <c r="EQG13" s="224"/>
      <c r="EQH13" s="224"/>
      <c r="EQI13" s="224"/>
      <c r="EQJ13" s="225"/>
      <c r="EQK13" s="226"/>
      <c r="EQL13" s="226"/>
      <c r="EQM13" s="226"/>
      <c r="EQN13" s="226"/>
      <c r="EQO13" s="226"/>
      <c r="EQP13" s="225"/>
      <c r="EQQ13" s="225"/>
      <c r="EQR13" s="225"/>
      <c r="EUS13" s="223"/>
      <c r="EUT13" s="223"/>
      <c r="EUZ13" s="224"/>
      <c r="EVA13" s="225"/>
      <c r="EVB13" s="225"/>
      <c r="EVC13" s="225"/>
      <c r="EVD13" s="224"/>
      <c r="EVE13" s="224"/>
      <c r="EVF13" s="224"/>
      <c r="EVG13" s="224"/>
      <c r="EVH13" s="225"/>
      <c r="EVI13" s="226"/>
      <c r="EVJ13" s="226"/>
      <c r="EVK13" s="226"/>
      <c r="EVL13" s="226"/>
      <c r="EVM13" s="226"/>
      <c r="EVN13" s="225"/>
      <c r="EVO13" s="225"/>
      <c r="EVP13" s="225"/>
      <c r="EZQ13" s="223"/>
      <c r="EZR13" s="223"/>
      <c r="EZX13" s="224"/>
      <c r="EZY13" s="225"/>
      <c r="EZZ13" s="225"/>
      <c r="FAA13" s="225"/>
      <c r="FAB13" s="224"/>
      <c r="FAC13" s="224"/>
      <c r="FAD13" s="224"/>
      <c r="FAE13" s="224"/>
      <c r="FAF13" s="225"/>
      <c r="FAG13" s="226"/>
      <c r="FAH13" s="226"/>
      <c r="FAI13" s="226"/>
      <c r="FAJ13" s="226"/>
      <c r="FAK13" s="226"/>
      <c r="FAL13" s="225"/>
      <c r="FAM13" s="225"/>
      <c r="FAN13" s="225"/>
      <c r="FEO13" s="223"/>
      <c r="FEP13" s="223"/>
      <c r="FEV13" s="224"/>
      <c r="FEW13" s="225"/>
      <c r="FEX13" s="225"/>
      <c r="FEY13" s="225"/>
      <c r="FEZ13" s="224"/>
      <c r="FFA13" s="224"/>
      <c r="FFB13" s="224"/>
      <c r="FFC13" s="224"/>
      <c r="FFD13" s="225"/>
      <c r="FFE13" s="226"/>
      <c r="FFF13" s="226"/>
      <c r="FFG13" s="226"/>
      <c r="FFH13" s="226"/>
      <c r="FFI13" s="226"/>
      <c r="FFJ13" s="225"/>
      <c r="FFK13" s="225"/>
      <c r="FFL13" s="225"/>
      <c r="FJM13" s="223"/>
      <c r="FJN13" s="223"/>
      <c r="FJT13" s="224"/>
      <c r="FJU13" s="225"/>
      <c r="FJV13" s="225"/>
      <c r="FJW13" s="225"/>
      <c r="FJX13" s="224"/>
      <c r="FJY13" s="224"/>
      <c r="FJZ13" s="224"/>
      <c r="FKA13" s="224"/>
      <c r="FKB13" s="225"/>
      <c r="FKC13" s="226"/>
      <c r="FKD13" s="226"/>
      <c r="FKE13" s="226"/>
      <c r="FKF13" s="226"/>
      <c r="FKG13" s="226"/>
      <c r="FKH13" s="225"/>
      <c r="FKI13" s="225"/>
      <c r="FKJ13" s="225"/>
      <c r="FOK13" s="223"/>
      <c r="FOL13" s="223"/>
      <c r="FOR13" s="224"/>
      <c r="FOS13" s="225"/>
      <c r="FOT13" s="225"/>
      <c r="FOU13" s="225"/>
      <c r="FOV13" s="224"/>
      <c r="FOW13" s="224"/>
      <c r="FOX13" s="224"/>
      <c r="FOY13" s="224"/>
      <c r="FOZ13" s="225"/>
      <c r="FPA13" s="226"/>
      <c r="FPB13" s="226"/>
      <c r="FPC13" s="226"/>
      <c r="FPD13" s="226"/>
      <c r="FPE13" s="226"/>
      <c r="FPF13" s="225"/>
      <c r="FPG13" s="225"/>
      <c r="FPH13" s="225"/>
      <c r="FTI13" s="223"/>
      <c r="FTJ13" s="223"/>
      <c r="FTP13" s="224"/>
      <c r="FTQ13" s="225"/>
      <c r="FTR13" s="225"/>
      <c r="FTS13" s="225"/>
      <c r="FTT13" s="224"/>
      <c r="FTU13" s="224"/>
      <c r="FTV13" s="224"/>
      <c r="FTW13" s="224"/>
      <c r="FTX13" s="225"/>
      <c r="FTY13" s="226"/>
      <c r="FTZ13" s="226"/>
      <c r="FUA13" s="226"/>
      <c r="FUB13" s="226"/>
      <c r="FUC13" s="226"/>
      <c r="FUD13" s="225"/>
      <c r="FUE13" s="225"/>
      <c r="FUF13" s="225"/>
      <c r="FYG13" s="223"/>
      <c r="FYH13" s="223"/>
      <c r="FYN13" s="224"/>
      <c r="FYO13" s="225"/>
      <c r="FYP13" s="225"/>
      <c r="FYQ13" s="225"/>
      <c r="FYR13" s="224"/>
      <c r="FYS13" s="224"/>
      <c r="FYT13" s="224"/>
      <c r="FYU13" s="224"/>
      <c r="FYV13" s="225"/>
      <c r="FYW13" s="226"/>
      <c r="FYX13" s="226"/>
      <c r="FYY13" s="226"/>
      <c r="FYZ13" s="226"/>
      <c r="FZA13" s="226"/>
      <c r="FZB13" s="225"/>
      <c r="FZC13" s="225"/>
      <c r="FZD13" s="225"/>
      <c r="GDE13" s="223"/>
      <c r="GDF13" s="223"/>
      <c r="GDL13" s="224"/>
      <c r="GDM13" s="225"/>
      <c r="GDN13" s="225"/>
      <c r="GDO13" s="225"/>
      <c r="GDP13" s="224"/>
      <c r="GDQ13" s="224"/>
      <c r="GDR13" s="224"/>
      <c r="GDS13" s="224"/>
      <c r="GDT13" s="225"/>
      <c r="GDU13" s="226"/>
      <c r="GDV13" s="226"/>
      <c r="GDW13" s="226"/>
      <c r="GDX13" s="226"/>
      <c r="GDY13" s="226"/>
      <c r="GDZ13" s="225"/>
      <c r="GEA13" s="225"/>
      <c r="GEB13" s="225"/>
      <c r="GIC13" s="223"/>
      <c r="GID13" s="223"/>
      <c r="GIJ13" s="224"/>
      <c r="GIK13" s="225"/>
      <c r="GIL13" s="225"/>
      <c r="GIM13" s="225"/>
      <c r="GIN13" s="224"/>
      <c r="GIO13" s="224"/>
      <c r="GIP13" s="224"/>
      <c r="GIQ13" s="224"/>
      <c r="GIR13" s="225"/>
      <c r="GIS13" s="226"/>
      <c r="GIT13" s="226"/>
      <c r="GIU13" s="226"/>
      <c r="GIV13" s="226"/>
      <c r="GIW13" s="226"/>
      <c r="GIX13" s="225"/>
      <c r="GIY13" s="225"/>
      <c r="GIZ13" s="225"/>
      <c r="GNA13" s="223"/>
      <c r="GNB13" s="223"/>
      <c r="GNH13" s="224"/>
      <c r="GNI13" s="225"/>
      <c r="GNJ13" s="225"/>
      <c r="GNK13" s="225"/>
      <c r="GNL13" s="224"/>
      <c r="GNM13" s="224"/>
      <c r="GNN13" s="224"/>
      <c r="GNO13" s="224"/>
      <c r="GNP13" s="225"/>
      <c r="GNQ13" s="226"/>
      <c r="GNR13" s="226"/>
      <c r="GNS13" s="226"/>
      <c r="GNT13" s="226"/>
      <c r="GNU13" s="226"/>
      <c r="GNV13" s="225"/>
      <c r="GNW13" s="225"/>
      <c r="GNX13" s="225"/>
      <c r="GRY13" s="223"/>
      <c r="GRZ13" s="223"/>
      <c r="GSF13" s="224"/>
      <c r="GSG13" s="225"/>
      <c r="GSH13" s="225"/>
      <c r="GSI13" s="225"/>
      <c r="GSJ13" s="224"/>
      <c r="GSK13" s="224"/>
      <c r="GSL13" s="224"/>
      <c r="GSM13" s="224"/>
      <c r="GSN13" s="225"/>
      <c r="GSO13" s="226"/>
      <c r="GSP13" s="226"/>
      <c r="GSQ13" s="226"/>
      <c r="GSR13" s="226"/>
      <c r="GSS13" s="226"/>
      <c r="GST13" s="225"/>
      <c r="GSU13" s="225"/>
      <c r="GSV13" s="225"/>
      <c r="GWW13" s="223"/>
      <c r="GWX13" s="223"/>
      <c r="GXD13" s="224"/>
      <c r="GXE13" s="225"/>
      <c r="GXF13" s="225"/>
      <c r="GXG13" s="225"/>
      <c r="GXH13" s="224"/>
      <c r="GXI13" s="224"/>
      <c r="GXJ13" s="224"/>
      <c r="GXK13" s="224"/>
      <c r="GXL13" s="225"/>
      <c r="GXM13" s="226"/>
      <c r="GXN13" s="226"/>
      <c r="GXO13" s="226"/>
      <c r="GXP13" s="226"/>
      <c r="GXQ13" s="226"/>
      <c r="GXR13" s="225"/>
      <c r="GXS13" s="225"/>
      <c r="GXT13" s="225"/>
      <c r="HBU13" s="223"/>
      <c r="HBV13" s="223"/>
      <c r="HCB13" s="224"/>
      <c r="HCC13" s="225"/>
      <c r="HCD13" s="225"/>
      <c r="HCE13" s="225"/>
      <c r="HCF13" s="224"/>
      <c r="HCG13" s="224"/>
      <c r="HCH13" s="224"/>
      <c r="HCI13" s="224"/>
      <c r="HCJ13" s="225"/>
      <c r="HCK13" s="226"/>
      <c r="HCL13" s="226"/>
      <c r="HCM13" s="226"/>
      <c r="HCN13" s="226"/>
      <c r="HCO13" s="226"/>
      <c r="HCP13" s="225"/>
      <c r="HCQ13" s="225"/>
      <c r="HCR13" s="225"/>
      <c r="HGS13" s="223"/>
      <c r="HGT13" s="223"/>
      <c r="HGZ13" s="224"/>
      <c r="HHA13" s="225"/>
      <c r="HHB13" s="225"/>
      <c r="HHC13" s="225"/>
      <c r="HHD13" s="224"/>
      <c r="HHE13" s="224"/>
      <c r="HHF13" s="224"/>
      <c r="HHG13" s="224"/>
      <c r="HHH13" s="225"/>
      <c r="HHI13" s="226"/>
      <c r="HHJ13" s="226"/>
      <c r="HHK13" s="226"/>
      <c r="HHL13" s="226"/>
      <c r="HHM13" s="226"/>
      <c r="HHN13" s="225"/>
      <c r="HHO13" s="225"/>
      <c r="HHP13" s="225"/>
      <c r="HLQ13" s="223"/>
      <c r="HLR13" s="223"/>
      <c r="HLX13" s="224"/>
      <c r="HLY13" s="225"/>
      <c r="HLZ13" s="225"/>
      <c r="HMA13" s="225"/>
      <c r="HMB13" s="224"/>
      <c r="HMC13" s="224"/>
      <c r="HMD13" s="224"/>
      <c r="HME13" s="224"/>
      <c r="HMF13" s="225"/>
      <c r="HMG13" s="226"/>
      <c r="HMH13" s="226"/>
      <c r="HMI13" s="226"/>
      <c r="HMJ13" s="226"/>
      <c r="HMK13" s="226"/>
      <c r="HML13" s="225"/>
      <c r="HMM13" s="225"/>
      <c r="HMN13" s="225"/>
      <c r="HQO13" s="223"/>
      <c r="HQP13" s="223"/>
      <c r="HQV13" s="224"/>
      <c r="HQW13" s="225"/>
      <c r="HQX13" s="225"/>
      <c r="HQY13" s="225"/>
      <c r="HQZ13" s="224"/>
      <c r="HRA13" s="224"/>
      <c r="HRB13" s="224"/>
      <c r="HRC13" s="224"/>
      <c r="HRD13" s="225"/>
      <c r="HRE13" s="226"/>
      <c r="HRF13" s="226"/>
      <c r="HRG13" s="226"/>
      <c r="HRH13" s="226"/>
      <c r="HRI13" s="226"/>
      <c r="HRJ13" s="225"/>
      <c r="HRK13" s="225"/>
      <c r="HRL13" s="225"/>
      <c r="HVM13" s="223"/>
      <c r="HVN13" s="223"/>
      <c r="HVT13" s="224"/>
      <c r="HVU13" s="225"/>
      <c r="HVV13" s="225"/>
      <c r="HVW13" s="225"/>
      <c r="HVX13" s="224"/>
      <c r="HVY13" s="224"/>
      <c r="HVZ13" s="224"/>
      <c r="HWA13" s="224"/>
      <c r="HWB13" s="225"/>
      <c r="HWC13" s="226"/>
      <c r="HWD13" s="226"/>
      <c r="HWE13" s="226"/>
      <c r="HWF13" s="226"/>
      <c r="HWG13" s="226"/>
      <c r="HWH13" s="225"/>
      <c r="HWI13" s="225"/>
      <c r="HWJ13" s="225"/>
      <c r="IAK13" s="223"/>
      <c r="IAL13" s="223"/>
      <c r="IAR13" s="224"/>
      <c r="IAS13" s="225"/>
      <c r="IAT13" s="225"/>
      <c r="IAU13" s="225"/>
      <c r="IAV13" s="224"/>
      <c r="IAW13" s="224"/>
      <c r="IAX13" s="224"/>
      <c r="IAY13" s="224"/>
      <c r="IAZ13" s="225"/>
      <c r="IBA13" s="226"/>
      <c r="IBB13" s="226"/>
      <c r="IBC13" s="226"/>
      <c r="IBD13" s="226"/>
      <c r="IBE13" s="226"/>
      <c r="IBF13" s="225"/>
      <c r="IBG13" s="225"/>
      <c r="IBH13" s="225"/>
      <c r="IFI13" s="223"/>
      <c r="IFJ13" s="223"/>
      <c r="IFP13" s="224"/>
      <c r="IFQ13" s="225"/>
      <c r="IFR13" s="225"/>
      <c r="IFS13" s="225"/>
      <c r="IFT13" s="224"/>
      <c r="IFU13" s="224"/>
      <c r="IFV13" s="224"/>
      <c r="IFW13" s="224"/>
      <c r="IFX13" s="225"/>
      <c r="IFY13" s="226"/>
      <c r="IFZ13" s="226"/>
      <c r="IGA13" s="226"/>
      <c r="IGB13" s="226"/>
      <c r="IGC13" s="226"/>
      <c r="IGD13" s="225"/>
      <c r="IGE13" s="225"/>
      <c r="IGF13" s="225"/>
      <c r="IKG13" s="223"/>
      <c r="IKH13" s="223"/>
      <c r="IKN13" s="224"/>
      <c r="IKO13" s="225"/>
      <c r="IKP13" s="225"/>
      <c r="IKQ13" s="225"/>
      <c r="IKR13" s="224"/>
      <c r="IKS13" s="224"/>
      <c r="IKT13" s="224"/>
      <c r="IKU13" s="224"/>
      <c r="IKV13" s="225"/>
      <c r="IKW13" s="226"/>
      <c r="IKX13" s="226"/>
      <c r="IKY13" s="226"/>
      <c r="IKZ13" s="226"/>
      <c r="ILA13" s="226"/>
      <c r="ILB13" s="225"/>
      <c r="ILC13" s="225"/>
      <c r="ILD13" s="225"/>
      <c r="IPE13" s="223"/>
      <c r="IPF13" s="223"/>
      <c r="IPL13" s="224"/>
      <c r="IPM13" s="225"/>
      <c r="IPN13" s="225"/>
      <c r="IPO13" s="225"/>
      <c r="IPP13" s="224"/>
      <c r="IPQ13" s="224"/>
      <c r="IPR13" s="224"/>
      <c r="IPS13" s="224"/>
      <c r="IPT13" s="225"/>
      <c r="IPU13" s="226"/>
      <c r="IPV13" s="226"/>
      <c r="IPW13" s="226"/>
      <c r="IPX13" s="226"/>
      <c r="IPY13" s="226"/>
      <c r="IPZ13" s="225"/>
      <c r="IQA13" s="225"/>
      <c r="IQB13" s="225"/>
      <c r="IUC13" s="223"/>
      <c r="IUD13" s="223"/>
      <c r="IUJ13" s="224"/>
      <c r="IUK13" s="225"/>
      <c r="IUL13" s="225"/>
      <c r="IUM13" s="225"/>
      <c r="IUN13" s="224"/>
      <c r="IUO13" s="224"/>
      <c r="IUP13" s="224"/>
      <c r="IUQ13" s="224"/>
      <c r="IUR13" s="225"/>
      <c r="IUS13" s="226"/>
      <c r="IUT13" s="226"/>
      <c r="IUU13" s="226"/>
      <c r="IUV13" s="226"/>
      <c r="IUW13" s="226"/>
      <c r="IUX13" s="225"/>
      <c r="IUY13" s="225"/>
      <c r="IUZ13" s="225"/>
      <c r="IZA13" s="223"/>
      <c r="IZB13" s="223"/>
      <c r="IZH13" s="224"/>
      <c r="IZI13" s="225"/>
      <c r="IZJ13" s="225"/>
      <c r="IZK13" s="225"/>
      <c r="IZL13" s="224"/>
      <c r="IZM13" s="224"/>
      <c r="IZN13" s="224"/>
      <c r="IZO13" s="224"/>
      <c r="IZP13" s="225"/>
      <c r="IZQ13" s="226"/>
      <c r="IZR13" s="226"/>
      <c r="IZS13" s="226"/>
      <c r="IZT13" s="226"/>
      <c r="IZU13" s="226"/>
      <c r="IZV13" s="225"/>
      <c r="IZW13" s="225"/>
      <c r="IZX13" s="225"/>
      <c r="JDY13" s="223"/>
      <c r="JDZ13" s="223"/>
      <c r="JEF13" s="224"/>
      <c r="JEG13" s="225"/>
      <c r="JEH13" s="225"/>
      <c r="JEI13" s="225"/>
      <c r="JEJ13" s="224"/>
      <c r="JEK13" s="224"/>
      <c r="JEL13" s="224"/>
      <c r="JEM13" s="224"/>
      <c r="JEN13" s="225"/>
      <c r="JEO13" s="226"/>
      <c r="JEP13" s="226"/>
      <c r="JEQ13" s="226"/>
      <c r="JER13" s="226"/>
      <c r="JES13" s="226"/>
      <c r="JET13" s="225"/>
      <c r="JEU13" s="225"/>
      <c r="JEV13" s="225"/>
      <c r="JIW13" s="223"/>
      <c r="JIX13" s="223"/>
      <c r="JJD13" s="224"/>
      <c r="JJE13" s="225"/>
      <c r="JJF13" s="225"/>
      <c r="JJG13" s="225"/>
      <c r="JJH13" s="224"/>
      <c r="JJI13" s="224"/>
      <c r="JJJ13" s="224"/>
      <c r="JJK13" s="224"/>
      <c r="JJL13" s="225"/>
      <c r="JJM13" s="226"/>
      <c r="JJN13" s="226"/>
      <c r="JJO13" s="226"/>
      <c r="JJP13" s="226"/>
      <c r="JJQ13" s="226"/>
      <c r="JJR13" s="225"/>
      <c r="JJS13" s="225"/>
      <c r="JJT13" s="225"/>
      <c r="JNU13" s="223"/>
      <c r="JNV13" s="223"/>
      <c r="JOB13" s="224"/>
      <c r="JOC13" s="225"/>
      <c r="JOD13" s="225"/>
      <c r="JOE13" s="225"/>
      <c r="JOF13" s="224"/>
      <c r="JOG13" s="224"/>
      <c r="JOH13" s="224"/>
      <c r="JOI13" s="224"/>
      <c r="JOJ13" s="225"/>
      <c r="JOK13" s="226"/>
      <c r="JOL13" s="226"/>
      <c r="JOM13" s="226"/>
      <c r="JON13" s="226"/>
      <c r="JOO13" s="226"/>
      <c r="JOP13" s="225"/>
      <c r="JOQ13" s="225"/>
      <c r="JOR13" s="225"/>
      <c r="JSS13" s="223"/>
      <c r="JST13" s="223"/>
      <c r="JSZ13" s="224"/>
      <c r="JTA13" s="225"/>
      <c r="JTB13" s="225"/>
      <c r="JTC13" s="225"/>
      <c r="JTD13" s="224"/>
      <c r="JTE13" s="224"/>
      <c r="JTF13" s="224"/>
      <c r="JTG13" s="224"/>
      <c r="JTH13" s="225"/>
      <c r="JTI13" s="226"/>
      <c r="JTJ13" s="226"/>
      <c r="JTK13" s="226"/>
      <c r="JTL13" s="226"/>
      <c r="JTM13" s="226"/>
      <c r="JTN13" s="225"/>
      <c r="JTO13" s="225"/>
      <c r="JTP13" s="225"/>
      <c r="JXQ13" s="223"/>
      <c r="JXR13" s="223"/>
      <c r="JXX13" s="224"/>
      <c r="JXY13" s="225"/>
      <c r="JXZ13" s="225"/>
      <c r="JYA13" s="225"/>
      <c r="JYB13" s="224"/>
      <c r="JYC13" s="224"/>
      <c r="JYD13" s="224"/>
      <c r="JYE13" s="224"/>
      <c r="JYF13" s="225"/>
      <c r="JYG13" s="226"/>
      <c r="JYH13" s="226"/>
      <c r="JYI13" s="226"/>
      <c r="JYJ13" s="226"/>
      <c r="JYK13" s="226"/>
      <c r="JYL13" s="225"/>
      <c r="JYM13" s="225"/>
      <c r="JYN13" s="225"/>
      <c r="KCO13" s="223"/>
      <c r="KCP13" s="223"/>
      <c r="KCV13" s="224"/>
      <c r="KCW13" s="225"/>
      <c r="KCX13" s="225"/>
      <c r="KCY13" s="225"/>
      <c r="KCZ13" s="224"/>
      <c r="KDA13" s="224"/>
      <c r="KDB13" s="224"/>
      <c r="KDC13" s="224"/>
      <c r="KDD13" s="225"/>
      <c r="KDE13" s="226"/>
      <c r="KDF13" s="226"/>
      <c r="KDG13" s="226"/>
      <c r="KDH13" s="226"/>
      <c r="KDI13" s="226"/>
      <c r="KDJ13" s="225"/>
      <c r="KDK13" s="225"/>
      <c r="KDL13" s="225"/>
      <c r="KHM13" s="223"/>
      <c r="KHN13" s="223"/>
      <c r="KHT13" s="224"/>
      <c r="KHU13" s="225"/>
      <c r="KHV13" s="225"/>
      <c r="KHW13" s="225"/>
      <c r="KHX13" s="224"/>
      <c r="KHY13" s="224"/>
      <c r="KHZ13" s="224"/>
      <c r="KIA13" s="224"/>
      <c r="KIB13" s="225"/>
      <c r="KIC13" s="226"/>
      <c r="KID13" s="226"/>
      <c r="KIE13" s="226"/>
      <c r="KIF13" s="226"/>
      <c r="KIG13" s="226"/>
      <c r="KIH13" s="225"/>
      <c r="KII13" s="225"/>
      <c r="KIJ13" s="225"/>
      <c r="KMK13" s="223"/>
      <c r="KML13" s="223"/>
      <c r="KMR13" s="224"/>
      <c r="KMS13" s="225"/>
      <c r="KMT13" s="225"/>
      <c r="KMU13" s="225"/>
      <c r="KMV13" s="224"/>
      <c r="KMW13" s="224"/>
      <c r="KMX13" s="224"/>
      <c r="KMY13" s="224"/>
      <c r="KMZ13" s="225"/>
      <c r="KNA13" s="226"/>
      <c r="KNB13" s="226"/>
      <c r="KNC13" s="226"/>
      <c r="KND13" s="226"/>
      <c r="KNE13" s="226"/>
      <c r="KNF13" s="225"/>
      <c r="KNG13" s="225"/>
      <c r="KNH13" s="225"/>
      <c r="KRI13" s="223"/>
      <c r="KRJ13" s="223"/>
      <c r="KRP13" s="224"/>
      <c r="KRQ13" s="225"/>
      <c r="KRR13" s="225"/>
      <c r="KRS13" s="225"/>
      <c r="KRT13" s="224"/>
      <c r="KRU13" s="224"/>
      <c r="KRV13" s="224"/>
      <c r="KRW13" s="224"/>
      <c r="KRX13" s="225"/>
      <c r="KRY13" s="226"/>
      <c r="KRZ13" s="226"/>
      <c r="KSA13" s="226"/>
      <c r="KSB13" s="226"/>
      <c r="KSC13" s="226"/>
      <c r="KSD13" s="225"/>
      <c r="KSE13" s="225"/>
      <c r="KSF13" s="225"/>
      <c r="KWG13" s="223"/>
      <c r="KWH13" s="223"/>
      <c r="KWN13" s="224"/>
      <c r="KWO13" s="225"/>
      <c r="KWP13" s="225"/>
      <c r="KWQ13" s="225"/>
      <c r="KWR13" s="224"/>
      <c r="KWS13" s="224"/>
      <c r="KWT13" s="224"/>
      <c r="KWU13" s="224"/>
      <c r="KWV13" s="225"/>
      <c r="KWW13" s="226"/>
      <c r="KWX13" s="226"/>
      <c r="KWY13" s="226"/>
      <c r="KWZ13" s="226"/>
      <c r="KXA13" s="226"/>
      <c r="KXB13" s="225"/>
      <c r="KXC13" s="225"/>
      <c r="KXD13" s="225"/>
      <c r="LBE13" s="223"/>
      <c r="LBF13" s="223"/>
      <c r="LBL13" s="224"/>
      <c r="LBM13" s="225"/>
      <c r="LBN13" s="225"/>
      <c r="LBO13" s="225"/>
      <c r="LBP13" s="224"/>
      <c r="LBQ13" s="224"/>
      <c r="LBR13" s="224"/>
      <c r="LBS13" s="224"/>
      <c r="LBT13" s="225"/>
      <c r="LBU13" s="226"/>
      <c r="LBV13" s="226"/>
      <c r="LBW13" s="226"/>
      <c r="LBX13" s="226"/>
      <c r="LBY13" s="226"/>
      <c r="LBZ13" s="225"/>
      <c r="LCA13" s="225"/>
      <c r="LCB13" s="225"/>
      <c r="LGC13" s="223"/>
      <c r="LGD13" s="223"/>
      <c r="LGJ13" s="224"/>
      <c r="LGK13" s="225"/>
      <c r="LGL13" s="225"/>
      <c r="LGM13" s="225"/>
      <c r="LGN13" s="224"/>
      <c r="LGO13" s="224"/>
      <c r="LGP13" s="224"/>
      <c r="LGQ13" s="224"/>
      <c r="LGR13" s="225"/>
      <c r="LGS13" s="226"/>
      <c r="LGT13" s="226"/>
      <c r="LGU13" s="226"/>
      <c r="LGV13" s="226"/>
      <c r="LGW13" s="226"/>
      <c r="LGX13" s="225"/>
      <c r="LGY13" s="225"/>
      <c r="LGZ13" s="225"/>
      <c r="LLA13" s="223"/>
      <c r="LLB13" s="223"/>
      <c r="LLH13" s="224"/>
      <c r="LLI13" s="225"/>
      <c r="LLJ13" s="225"/>
      <c r="LLK13" s="225"/>
      <c r="LLL13" s="224"/>
      <c r="LLM13" s="224"/>
      <c r="LLN13" s="224"/>
      <c r="LLO13" s="224"/>
      <c r="LLP13" s="225"/>
      <c r="LLQ13" s="226"/>
      <c r="LLR13" s="226"/>
      <c r="LLS13" s="226"/>
      <c r="LLT13" s="226"/>
      <c r="LLU13" s="226"/>
      <c r="LLV13" s="225"/>
      <c r="LLW13" s="225"/>
      <c r="LLX13" s="225"/>
      <c r="LPY13" s="223"/>
      <c r="LPZ13" s="223"/>
      <c r="LQF13" s="224"/>
      <c r="LQG13" s="225"/>
      <c r="LQH13" s="225"/>
      <c r="LQI13" s="225"/>
      <c r="LQJ13" s="224"/>
      <c r="LQK13" s="224"/>
      <c r="LQL13" s="224"/>
      <c r="LQM13" s="224"/>
      <c r="LQN13" s="225"/>
      <c r="LQO13" s="226"/>
      <c r="LQP13" s="226"/>
      <c r="LQQ13" s="226"/>
      <c r="LQR13" s="226"/>
      <c r="LQS13" s="226"/>
      <c r="LQT13" s="225"/>
      <c r="LQU13" s="225"/>
      <c r="LQV13" s="225"/>
      <c r="LUW13" s="223"/>
      <c r="LUX13" s="223"/>
      <c r="LVD13" s="224"/>
      <c r="LVE13" s="225"/>
      <c r="LVF13" s="225"/>
      <c r="LVG13" s="225"/>
      <c r="LVH13" s="224"/>
      <c r="LVI13" s="224"/>
      <c r="LVJ13" s="224"/>
      <c r="LVK13" s="224"/>
      <c r="LVL13" s="225"/>
      <c r="LVM13" s="226"/>
      <c r="LVN13" s="226"/>
      <c r="LVO13" s="226"/>
      <c r="LVP13" s="226"/>
      <c r="LVQ13" s="226"/>
      <c r="LVR13" s="225"/>
      <c r="LVS13" s="225"/>
      <c r="LVT13" s="225"/>
      <c r="LZU13" s="223"/>
      <c r="LZV13" s="223"/>
      <c r="MAB13" s="224"/>
      <c r="MAC13" s="225"/>
      <c r="MAD13" s="225"/>
      <c r="MAE13" s="225"/>
      <c r="MAF13" s="224"/>
      <c r="MAG13" s="224"/>
      <c r="MAH13" s="224"/>
      <c r="MAI13" s="224"/>
      <c r="MAJ13" s="225"/>
      <c r="MAK13" s="226"/>
      <c r="MAL13" s="226"/>
      <c r="MAM13" s="226"/>
      <c r="MAN13" s="226"/>
      <c r="MAO13" s="226"/>
      <c r="MAP13" s="225"/>
      <c r="MAQ13" s="225"/>
      <c r="MAR13" s="225"/>
      <c r="MES13" s="223"/>
      <c r="MET13" s="223"/>
      <c r="MEZ13" s="224"/>
      <c r="MFA13" s="225"/>
      <c r="MFB13" s="225"/>
      <c r="MFC13" s="225"/>
      <c r="MFD13" s="224"/>
      <c r="MFE13" s="224"/>
      <c r="MFF13" s="224"/>
      <c r="MFG13" s="224"/>
      <c r="MFH13" s="225"/>
      <c r="MFI13" s="226"/>
      <c r="MFJ13" s="226"/>
      <c r="MFK13" s="226"/>
      <c r="MFL13" s="226"/>
      <c r="MFM13" s="226"/>
      <c r="MFN13" s="225"/>
      <c r="MFO13" s="225"/>
      <c r="MFP13" s="225"/>
      <c r="MJQ13" s="223"/>
      <c r="MJR13" s="223"/>
      <c r="MJX13" s="224"/>
      <c r="MJY13" s="225"/>
      <c r="MJZ13" s="225"/>
      <c r="MKA13" s="225"/>
      <c r="MKB13" s="224"/>
      <c r="MKC13" s="224"/>
      <c r="MKD13" s="224"/>
      <c r="MKE13" s="224"/>
      <c r="MKF13" s="225"/>
      <c r="MKG13" s="226"/>
      <c r="MKH13" s="226"/>
      <c r="MKI13" s="226"/>
      <c r="MKJ13" s="226"/>
      <c r="MKK13" s="226"/>
      <c r="MKL13" s="225"/>
      <c r="MKM13" s="225"/>
      <c r="MKN13" s="225"/>
      <c r="MOO13" s="223"/>
      <c r="MOP13" s="223"/>
      <c r="MOV13" s="224"/>
      <c r="MOW13" s="225"/>
      <c r="MOX13" s="225"/>
      <c r="MOY13" s="225"/>
      <c r="MOZ13" s="224"/>
      <c r="MPA13" s="224"/>
      <c r="MPB13" s="224"/>
      <c r="MPC13" s="224"/>
      <c r="MPD13" s="225"/>
      <c r="MPE13" s="226"/>
      <c r="MPF13" s="226"/>
      <c r="MPG13" s="226"/>
      <c r="MPH13" s="226"/>
      <c r="MPI13" s="226"/>
      <c r="MPJ13" s="225"/>
      <c r="MPK13" s="225"/>
      <c r="MPL13" s="225"/>
      <c r="MTM13" s="223"/>
      <c r="MTN13" s="223"/>
      <c r="MTT13" s="224"/>
      <c r="MTU13" s="225"/>
      <c r="MTV13" s="225"/>
      <c r="MTW13" s="225"/>
      <c r="MTX13" s="224"/>
      <c r="MTY13" s="224"/>
      <c r="MTZ13" s="224"/>
      <c r="MUA13" s="224"/>
      <c r="MUB13" s="225"/>
      <c r="MUC13" s="226"/>
      <c r="MUD13" s="226"/>
      <c r="MUE13" s="226"/>
      <c r="MUF13" s="226"/>
      <c r="MUG13" s="226"/>
      <c r="MUH13" s="225"/>
      <c r="MUI13" s="225"/>
      <c r="MUJ13" s="225"/>
      <c r="MYK13" s="223"/>
      <c r="MYL13" s="223"/>
      <c r="MYR13" s="224"/>
      <c r="MYS13" s="225"/>
      <c r="MYT13" s="225"/>
      <c r="MYU13" s="225"/>
      <c r="MYV13" s="224"/>
      <c r="MYW13" s="224"/>
      <c r="MYX13" s="224"/>
      <c r="MYY13" s="224"/>
      <c r="MYZ13" s="225"/>
      <c r="MZA13" s="226"/>
      <c r="MZB13" s="226"/>
      <c r="MZC13" s="226"/>
      <c r="MZD13" s="226"/>
      <c r="MZE13" s="226"/>
      <c r="MZF13" s="225"/>
      <c r="MZG13" s="225"/>
      <c r="MZH13" s="225"/>
      <c r="NDI13" s="223"/>
      <c r="NDJ13" s="223"/>
      <c r="NDP13" s="224"/>
      <c r="NDQ13" s="225"/>
      <c r="NDR13" s="225"/>
      <c r="NDS13" s="225"/>
      <c r="NDT13" s="224"/>
      <c r="NDU13" s="224"/>
      <c r="NDV13" s="224"/>
      <c r="NDW13" s="224"/>
      <c r="NDX13" s="225"/>
      <c r="NDY13" s="226"/>
      <c r="NDZ13" s="226"/>
      <c r="NEA13" s="226"/>
      <c r="NEB13" s="226"/>
      <c r="NEC13" s="226"/>
      <c r="NED13" s="225"/>
      <c r="NEE13" s="225"/>
      <c r="NEF13" s="225"/>
      <c r="NIG13" s="223"/>
      <c r="NIH13" s="223"/>
      <c r="NIN13" s="224"/>
      <c r="NIO13" s="225"/>
      <c r="NIP13" s="225"/>
      <c r="NIQ13" s="225"/>
      <c r="NIR13" s="224"/>
      <c r="NIS13" s="224"/>
      <c r="NIT13" s="224"/>
      <c r="NIU13" s="224"/>
      <c r="NIV13" s="225"/>
      <c r="NIW13" s="226"/>
      <c r="NIX13" s="226"/>
      <c r="NIY13" s="226"/>
      <c r="NIZ13" s="226"/>
      <c r="NJA13" s="226"/>
      <c r="NJB13" s="225"/>
      <c r="NJC13" s="225"/>
      <c r="NJD13" s="225"/>
      <c r="NNE13" s="223"/>
      <c r="NNF13" s="223"/>
      <c r="NNL13" s="224"/>
      <c r="NNM13" s="225"/>
      <c r="NNN13" s="225"/>
      <c r="NNO13" s="225"/>
      <c r="NNP13" s="224"/>
      <c r="NNQ13" s="224"/>
      <c r="NNR13" s="224"/>
      <c r="NNS13" s="224"/>
      <c r="NNT13" s="225"/>
      <c r="NNU13" s="226"/>
      <c r="NNV13" s="226"/>
      <c r="NNW13" s="226"/>
      <c r="NNX13" s="226"/>
      <c r="NNY13" s="226"/>
      <c r="NNZ13" s="225"/>
      <c r="NOA13" s="225"/>
      <c r="NOB13" s="225"/>
      <c r="NSC13" s="223"/>
      <c r="NSD13" s="223"/>
      <c r="NSJ13" s="224"/>
      <c r="NSK13" s="225"/>
      <c r="NSL13" s="225"/>
      <c r="NSM13" s="225"/>
      <c r="NSN13" s="224"/>
      <c r="NSO13" s="224"/>
      <c r="NSP13" s="224"/>
      <c r="NSQ13" s="224"/>
      <c r="NSR13" s="225"/>
      <c r="NSS13" s="226"/>
      <c r="NST13" s="226"/>
      <c r="NSU13" s="226"/>
      <c r="NSV13" s="226"/>
      <c r="NSW13" s="226"/>
      <c r="NSX13" s="225"/>
      <c r="NSY13" s="225"/>
      <c r="NSZ13" s="225"/>
      <c r="NXA13" s="223"/>
      <c r="NXB13" s="223"/>
      <c r="NXH13" s="224"/>
      <c r="NXI13" s="225"/>
      <c r="NXJ13" s="225"/>
      <c r="NXK13" s="225"/>
      <c r="NXL13" s="224"/>
      <c r="NXM13" s="224"/>
      <c r="NXN13" s="224"/>
      <c r="NXO13" s="224"/>
      <c r="NXP13" s="225"/>
      <c r="NXQ13" s="226"/>
      <c r="NXR13" s="226"/>
      <c r="NXS13" s="226"/>
      <c r="NXT13" s="226"/>
      <c r="NXU13" s="226"/>
      <c r="NXV13" s="225"/>
      <c r="NXW13" s="225"/>
      <c r="NXX13" s="225"/>
      <c r="OBY13" s="223"/>
      <c r="OBZ13" s="223"/>
      <c r="OCF13" s="224"/>
      <c r="OCG13" s="225"/>
      <c r="OCH13" s="225"/>
      <c r="OCI13" s="225"/>
      <c r="OCJ13" s="224"/>
      <c r="OCK13" s="224"/>
      <c r="OCL13" s="224"/>
      <c r="OCM13" s="224"/>
      <c r="OCN13" s="225"/>
      <c r="OCO13" s="226"/>
      <c r="OCP13" s="226"/>
      <c r="OCQ13" s="226"/>
      <c r="OCR13" s="226"/>
      <c r="OCS13" s="226"/>
      <c r="OCT13" s="225"/>
      <c r="OCU13" s="225"/>
      <c r="OCV13" s="225"/>
      <c r="OGW13" s="223"/>
      <c r="OGX13" s="223"/>
      <c r="OHD13" s="224"/>
      <c r="OHE13" s="225"/>
      <c r="OHF13" s="225"/>
      <c r="OHG13" s="225"/>
      <c r="OHH13" s="224"/>
      <c r="OHI13" s="224"/>
      <c r="OHJ13" s="224"/>
      <c r="OHK13" s="224"/>
      <c r="OHL13" s="225"/>
      <c r="OHM13" s="226"/>
      <c r="OHN13" s="226"/>
      <c r="OHO13" s="226"/>
      <c r="OHP13" s="226"/>
      <c r="OHQ13" s="226"/>
      <c r="OHR13" s="225"/>
      <c r="OHS13" s="225"/>
      <c r="OHT13" s="225"/>
      <c r="OLU13" s="223"/>
      <c r="OLV13" s="223"/>
      <c r="OMB13" s="224"/>
      <c r="OMC13" s="225"/>
      <c r="OMD13" s="225"/>
      <c r="OME13" s="225"/>
      <c r="OMF13" s="224"/>
      <c r="OMG13" s="224"/>
      <c r="OMH13" s="224"/>
      <c r="OMI13" s="224"/>
      <c r="OMJ13" s="225"/>
      <c r="OMK13" s="226"/>
      <c r="OML13" s="226"/>
      <c r="OMM13" s="226"/>
      <c r="OMN13" s="226"/>
      <c r="OMO13" s="226"/>
      <c r="OMP13" s="225"/>
      <c r="OMQ13" s="225"/>
      <c r="OMR13" s="225"/>
      <c r="OQS13" s="223"/>
      <c r="OQT13" s="223"/>
      <c r="OQZ13" s="224"/>
      <c r="ORA13" s="225"/>
      <c r="ORB13" s="225"/>
      <c r="ORC13" s="225"/>
      <c r="ORD13" s="224"/>
      <c r="ORE13" s="224"/>
      <c r="ORF13" s="224"/>
      <c r="ORG13" s="224"/>
      <c r="ORH13" s="225"/>
      <c r="ORI13" s="226"/>
      <c r="ORJ13" s="226"/>
      <c r="ORK13" s="226"/>
      <c r="ORL13" s="226"/>
      <c r="ORM13" s="226"/>
      <c r="ORN13" s="225"/>
      <c r="ORO13" s="225"/>
      <c r="ORP13" s="225"/>
      <c r="OVQ13" s="223"/>
      <c r="OVR13" s="223"/>
      <c r="OVX13" s="224"/>
      <c r="OVY13" s="225"/>
      <c r="OVZ13" s="225"/>
      <c r="OWA13" s="225"/>
      <c r="OWB13" s="224"/>
      <c r="OWC13" s="224"/>
      <c r="OWD13" s="224"/>
      <c r="OWE13" s="224"/>
      <c r="OWF13" s="225"/>
      <c r="OWG13" s="226"/>
      <c r="OWH13" s="226"/>
      <c r="OWI13" s="226"/>
      <c r="OWJ13" s="226"/>
      <c r="OWK13" s="226"/>
      <c r="OWL13" s="225"/>
      <c r="OWM13" s="225"/>
      <c r="OWN13" s="225"/>
      <c r="PAO13" s="223"/>
      <c r="PAP13" s="223"/>
      <c r="PAV13" s="224"/>
      <c r="PAW13" s="225"/>
      <c r="PAX13" s="225"/>
      <c r="PAY13" s="225"/>
      <c r="PAZ13" s="224"/>
      <c r="PBA13" s="224"/>
      <c r="PBB13" s="224"/>
      <c r="PBC13" s="224"/>
      <c r="PBD13" s="225"/>
      <c r="PBE13" s="226"/>
      <c r="PBF13" s="226"/>
      <c r="PBG13" s="226"/>
      <c r="PBH13" s="226"/>
      <c r="PBI13" s="226"/>
      <c r="PBJ13" s="225"/>
      <c r="PBK13" s="225"/>
      <c r="PBL13" s="225"/>
      <c r="PFM13" s="223"/>
      <c r="PFN13" s="223"/>
      <c r="PFT13" s="224"/>
      <c r="PFU13" s="225"/>
      <c r="PFV13" s="225"/>
      <c r="PFW13" s="225"/>
      <c r="PFX13" s="224"/>
      <c r="PFY13" s="224"/>
      <c r="PFZ13" s="224"/>
      <c r="PGA13" s="224"/>
      <c r="PGB13" s="225"/>
      <c r="PGC13" s="226"/>
      <c r="PGD13" s="226"/>
      <c r="PGE13" s="226"/>
      <c r="PGF13" s="226"/>
      <c r="PGG13" s="226"/>
      <c r="PGH13" s="225"/>
      <c r="PGI13" s="225"/>
      <c r="PGJ13" s="225"/>
      <c r="PKK13" s="223"/>
      <c r="PKL13" s="223"/>
      <c r="PKR13" s="224"/>
      <c r="PKS13" s="225"/>
      <c r="PKT13" s="225"/>
      <c r="PKU13" s="225"/>
      <c r="PKV13" s="224"/>
      <c r="PKW13" s="224"/>
      <c r="PKX13" s="224"/>
      <c r="PKY13" s="224"/>
      <c r="PKZ13" s="225"/>
      <c r="PLA13" s="226"/>
      <c r="PLB13" s="226"/>
      <c r="PLC13" s="226"/>
      <c r="PLD13" s="226"/>
      <c r="PLE13" s="226"/>
      <c r="PLF13" s="225"/>
      <c r="PLG13" s="225"/>
      <c r="PLH13" s="225"/>
      <c r="PPI13" s="223"/>
      <c r="PPJ13" s="223"/>
      <c r="PPP13" s="224"/>
      <c r="PPQ13" s="225"/>
      <c r="PPR13" s="225"/>
      <c r="PPS13" s="225"/>
      <c r="PPT13" s="224"/>
      <c r="PPU13" s="224"/>
      <c r="PPV13" s="224"/>
      <c r="PPW13" s="224"/>
      <c r="PPX13" s="225"/>
      <c r="PPY13" s="226"/>
      <c r="PPZ13" s="226"/>
      <c r="PQA13" s="226"/>
      <c r="PQB13" s="226"/>
      <c r="PQC13" s="226"/>
      <c r="PQD13" s="225"/>
      <c r="PQE13" s="225"/>
      <c r="PQF13" s="225"/>
      <c r="PUG13" s="223"/>
      <c r="PUH13" s="223"/>
      <c r="PUN13" s="224"/>
      <c r="PUO13" s="225"/>
      <c r="PUP13" s="225"/>
      <c r="PUQ13" s="225"/>
      <c r="PUR13" s="224"/>
      <c r="PUS13" s="224"/>
      <c r="PUT13" s="224"/>
      <c r="PUU13" s="224"/>
      <c r="PUV13" s="225"/>
      <c r="PUW13" s="226"/>
      <c r="PUX13" s="226"/>
      <c r="PUY13" s="226"/>
      <c r="PUZ13" s="226"/>
      <c r="PVA13" s="226"/>
      <c r="PVB13" s="225"/>
      <c r="PVC13" s="225"/>
      <c r="PVD13" s="225"/>
      <c r="PZE13" s="223"/>
      <c r="PZF13" s="223"/>
      <c r="PZL13" s="224"/>
      <c r="PZM13" s="225"/>
      <c r="PZN13" s="225"/>
      <c r="PZO13" s="225"/>
      <c r="PZP13" s="224"/>
      <c r="PZQ13" s="224"/>
      <c r="PZR13" s="224"/>
      <c r="PZS13" s="224"/>
      <c r="PZT13" s="225"/>
      <c r="PZU13" s="226"/>
      <c r="PZV13" s="226"/>
      <c r="PZW13" s="226"/>
      <c r="PZX13" s="226"/>
      <c r="PZY13" s="226"/>
      <c r="PZZ13" s="225"/>
      <c r="QAA13" s="225"/>
      <c r="QAB13" s="225"/>
      <c r="QEC13" s="223"/>
      <c r="QED13" s="223"/>
      <c r="QEJ13" s="224"/>
      <c r="QEK13" s="225"/>
      <c r="QEL13" s="225"/>
      <c r="QEM13" s="225"/>
      <c r="QEN13" s="224"/>
      <c r="QEO13" s="224"/>
      <c r="QEP13" s="224"/>
      <c r="QEQ13" s="224"/>
      <c r="QER13" s="225"/>
      <c r="QES13" s="226"/>
      <c r="QET13" s="226"/>
      <c r="QEU13" s="226"/>
      <c r="QEV13" s="226"/>
      <c r="QEW13" s="226"/>
      <c r="QEX13" s="225"/>
      <c r="QEY13" s="225"/>
      <c r="QEZ13" s="225"/>
      <c r="QJA13" s="223"/>
      <c r="QJB13" s="223"/>
      <c r="QJH13" s="224"/>
      <c r="QJI13" s="225"/>
      <c r="QJJ13" s="225"/>
      <c r="QJK13" s="225"/>
      <c r="QJL13" s="224"/>
      <c r="QJM13" s="224"/>
      <c r="QJN13" s="224"/>
      <c r="QJO13" s="224"/>
      <c r="QJP13" s="225"/>
      <c r="QJQ13" s="226"/>
      <c r="QJR13" s="226"/>
      <c r="QJS13" s="226"/>
      <c r="QJT13" s="226"/>
      <c r="QJU13" s="226"/>
      <c r="QJV13" s="225"/>
      <c r="QJW13" s="225"/>
      <c r="QJX13" s="225"/>
      <c r="QNY13" s="223"/>
      <c r="QNZ13" s="223"/>
      <c r="QOF13" s="224"/>
      <c r="QOG13" s="225"/>
      <c r="QOH13" s="225"/>
      <c r="QOI13" s="225"/>
      <c r="QOJ13" s="224"/>
      <c r="QOK13" s="224"/>
      <c r="QOL13" s="224"/>
      <c r="QOM13" s="224"/>
      <c r="QON13" s="225"/>
      <c r="QOO13" s="226"/>
      <c r="QOP13" s="226"/>
      <c r="QOQ13" s="226"/>
      <c r="QOR13" s="226"/>
      <c r="QOS13" s="226"/>
      <c r="QOT13" s="225"/>
      <c r="QOU13" s="225"/>
      <c r="QOV13" s="225"/>
      <c r="QSW13" s="223"/>
      <c r="QSX13" s="223"/>
      <c r="QTD13" s="224"/>
      <c r="QTE13" s="225"/>
      <c r="QTF13" s="225"/>
      <c r="QTG13" s="225"/>
      <c r="QTH13" s="224"/>
      <c r="QTI13" s="224"/>
      <c r="QTJ13" s="224"/>
      <c r="QTK13" s="224"/>
      <c r="QTL13" s="225"/>
      <c r="QTM13" s="226"/>
      <c r="QTN13" s="226"/>
      <c r="QTO13" s="226"/>
      <c r="QTP13" s="226"/>
      <c r="QTQ13" s="226"/>
      <c r="QTR13" s="225"/>
      <c r="QTS13" s="225"/>
      <c r="QTT13" s="225"/>
      <c r="QXU13" s="223"/>
      <c r="QXV13" s="223"/>
      <c r="QYB13" s="224"/>
      <c r="QYC13" s="225"/>
      <c r="QYD13" s="225"/>
      <c r="QYE13" s="225"/>
      <c r="QYF13" s="224"/>
      <c r="QYG13" s="224"/>
      <c r="QYH13" s="224"/>
      <c r="QYI13" s="224"/>
      <c r="QYJ13" s="225"/>
      <c r="QYK13" s="226"/>
      <c r="QYL13" s="226"/>
      <c r="QYM13" s="226"/>
      <c r="QYN13" s="226"/>
      <c r="QYO13" s="226"/>
      <c r="QYP13" s="225"/>
      <c r="QYQ13" s="225"/>
      <c r="QYR13" s="225"/>
      <c r="RCS13" s="223"/>
      <c r="RCT13" s="223"/>
      <c r="RCZ13" s="224"/>
      <c r="RDA13" s="225"/>
      <c r="RDB13" s="225"/>
      <c r="RDC13" s="225"/>
      <c r="RDD13" s="224"/>
      <c r="RDE13" s="224"/>
      <c r="RDF13" s="224"/>
      <c r="RDG13" s="224"/>
      <c r="RDH13" s="225"/>
      <c r="RDI13" s="226"/>
      <c r="RDJ13" s="226"/>
      <c r="RDK13" s="226"/>
      <c r="RDL13" s="226"/>
      <c r="RDM13" s="226"/>
      <c r="RDN13" s="225"/>
      <c r="RDO13" s="225"/>
      <c r="RDP13" s="225"/>
      <c r="RHQ13" s="223"/>
      <c r="RHR13" s="223"/>
      <c r="RHX13" s="224"/>
      <c r="RHY13" s="225"/>
      <c r="RHZ13" s="225"/>
      <c r="RIA13" s="225"/>
      <c r="RIB13" s="224"/>
      <c r="RIC13" s="224"/>
      <c r="RID13" s="224"/>
      <c r="RIE13" s="224"/>
      <c r="RIF13" s="225"/>
      <c r="RIG13" s="226"/>
      <c r="RIH13" s="226"/>
      <c r="RII13" s="226"/>
      <c r="RIJ13" s="226"/>
      <c r="RIK13" s="226"/>
      <c r="RIL13" s="225"/>
      <c r="RIM13" s="225"/>
      <c r="RIN13" s="225"/>
      <c r="RMO13" s="223"/>
      <c r="RMP13" s="223"/>
      <c r="RMV13" s="224"/>
      <c r="RMW13" s="225"/>
      <c r="RMX13" s="225"/>
      <c r="RMY13" s="225"/>
      <c r="RMZ13" s="224"/>
      <c r="RNA13" s="224"/>
      <c r="RNB13" s="224"/>
      <c r="RNC13" s="224"/>
      <c r="RND13" s="225"/>
      <c r="RNE13" s="226"/>
      <c r="RNF13" s="226"/>
      <c r="RNG13" s="226"/>
      <c r="RNH13" s="226"/>
      <c r="RNI13" s="226"/>
      <c r="RNJ13" s="225"/>
      <c r="RNK13" s="225"/>
      <c r="RNL13" s="225"/>
      <c r="RRM13" s="223"/>
      <c r="RRN13" s="223"/>
      <c r="RRT13" s="224"/>
      <c r="RRU13" s="225"/>
      <c r="RRV13" s="225"/>
      <c r="RRW13" s="225"/>
      <c r="RRX13" s="224"/>
      <c r="RRY13" s="224"/>
      <c r="RRZ13" s="224"/>
      <c r="RSA13" s="224"/>
      <c r="RSB13" s="225"/>
      <c r="RSC13" s="226"/>
      <c r="RSD13" s="226"/>
      <c r="RSE13" s="226"/>
      <c r="RSF13" s="226"/>
      <c r="RSG13" s="226"/>
      <c r="RSH13" s="225"/>
      <c r="RSI13" s="225"/>
      <c r="RSJ13" s="225"/>
      <c r="RWK13" s="223"/>
      <c r="RWL13" s="223"/>
      <c r="RWR13" s="224"/>
      <c r="RWS13" s="225"/>
      <c r="RWT13" s="225"/>
      <c r="RWU13" s="225"/>
      <c r="RWV13" s="224"/>
      <c r="RWW13" s="224"/>
      <c r="RWX13" s="224"/>
      <c r="RWY13" s="224"/>
      <c r="RWZ13" s="225"/>
      <c r="RXA13" s="226"/>
      <c r="RXB13" s="226"/>
      <c r="RXC13" s="226"/>
      <c r="RXD13" s="226"/>
      <c r="RXE13" s="226"/>
      <c r="RXF13" s="225"/>
      <c r="RXG13" s="225"/>
      <c r="RXH13" s="225"/>
      <c r="SBI13" s="223"/>
      <c r="SBJ13" s="223"/>
      <c r="SBP13" s="224"/>
      <c r="SBQ13" s="225"/>
      <c r="SBR13" s="225"/>
      <c r="SBS13" s="225"/>
      <c r="SBT13" s="224"/>
      <c r="SBU13" s="224"/>
      <c r="SBV13" s="224"/>
      <c r="SBW13" s="224"/>
      <c r="SBX13" s="225"/>
      <c r="SBY13" s="226"/>
      <c r="SBZ13" s="226"/>
      <c r="SCA13" s="226"/>
      <c r="SCB13" s="226"/>
      <c r="SCC13" s="226"/>
      <c r="SCD13" s="225"/>
      <c r="SCE13" s="225"/>
      <c r="SCF13" s="225"/>
    </row>
    <row r="14" spans="1:1024 1129:2048 2153:3072 3177:4096 4201:5120 5225:6144 6249:7168 7273:8192 8297:9216 9321:10240 10345:11264 11369:12288 12393:12928" ht="13.2" x14ac:dyDescent="0.25">
      <c r="A14" s="221">
        <f>VLOOKUP(B14,CW11:CX15,2,FALSE)</f>
        <v>3</v>
      </c>
      <c r="B14" s="221" t="str">
        <f>'Countries and Timezone'!C14</f>
        <v>Slovakia</v>
      </c>
      <c r="C14" s="221">
        <f>SUMPRODUCT((CZ3:CZ42=B14)*(DD3:DD42="W"))+SUMPRODUCT((DC3:DC42=B14)*(DE3:DE42="W"))</f>
        <v>0</v>
      </c>
      <c r="D14" s="221">
        <f>SUMPRODUCT((CZ3:CZ42=B14)*(DD3:DD42="D"))+SUMPRODUCT((DC3:DC42=B14)*(DE3:DE42="D"))</f>
        <v>0</v>
      </c>
      <c r="E14" s="221">
        <f>SUMPRODUCT((CZ3:CZ42=B14)*(DD3:DD42="L"))+SUMPRODUCT((DC3:DC42=B14)*(DE3:DE42="L"))</f>
        <v>0</v>
      </c>
      <c r="F14" s="221">
        <f>SUMIF(CZ3:CZ60,B14,DA3:DA60)+SUMIF(DC3:DC60,B14,DB3:DB60)</f>
        <v>0</v>
      </c>
      <c r="G14" s="221">
        <f>SUMIF(DC3:DC60,B14,DA3:DA60)+SUMIF(CZ3:CZ60,B14,DB3:DB60)</f>
        <v>0</v>
      </c>
      <c r="H14" s="221">
        <f t="shared" si="37"/>
        <v>1000</v>
      </c>
      <c r="I14" s="221">
        <f t="shared" si="38"/>
        <v>0</v>
      </c>
      <c r="J14" s="221">
        <v>8</v>
      </c>
      <c r="K14" s="221">
        <f>IF(COUNTIF(I11:I15,4)&lt;&gt;4,RANK(I14,I11:I15),I54)</f>
        <v>1</v>
      </c>
      <c r="M14" s="221">
        <f>SUMPRODUCT((K11:K14=K14)*(J11:J14&lt;J14))+K14</f>
        <v>2</v>
      </c>
      <c r="N14" s="221" t="str">
        <f>INDEX(B11:B15,MATCH(4,M11:M15,0),0)</f>
        <v>England</v>
      </c>
      <c r="O14" s="221">
        <f>INDEX(K11:K15,MATCH(N14,B11:B15,0),0)</f>
        <v>1</v>
      </c>
      <c r="P14" s="221" t="str">
        <f>IF(AND(P13&lt;&gt;"",O14=1),N14,"")</f>
        <v>England</v>
      </c>
      <c r="Q14" s="221" t="str">
        <f>IF(AND(Q13&lt;&gt;"",O15=2),N15,"")</f>
        <v/>
      </c>
      <c r="U14" s="221" t="str">
        <f t="shared" si="45"/>
        <v>England</v>
      </c>
      <c r="V14" s="221">
        <f>SUMPRODUCT((CZ3:CZ42=U14)*(DC3:DC42=U15)*(DD3:DD42="W"))+SUMPRODUCT((CZ3:CZ42=U14)*(DC3:DC42=U11)*(DD3:DD42="W"))+SUMPRODUCT((CZ3:CZ42=U14)*(DC3:DC42=U12)*(DD3:DD42="W"))+SUMPRODUCT((CZ3:CZ42=U14)*(DC3:DC42=U13)*(DD3:DD42="W"))+SUMPRODUCT((CZ3:CZ42=U15)*(DC3:DC42=U14)*(DE3:DE42="W"))+SUMPRODUCT((CZ3:CZ42=U11)*(DC3:DC42=U14)*(DE3:DE42="W"))+SUMPRODUCT((CZ3:CZ42=U12)*(DC3:DC42=U14)*(DE3:DE42="W"))+SUMPRODUCT((CZ3:CZ42=U13)*(DC3:DC42=U14)*(DE3:DE42="W"))</f>
        <v>0</v>
      </c>
      <c r="W14" s="221">
        <f>SUMPRODUCT((CZ3:CZ42=U14)*(DC3:DC42=U15)*(DD3:DD42="D"))+SUMPRODUCT((CZ3:CZ42=U14)*(DC3:DC42=U11)*(DD3:DD42="D"))+SUMPRODUCT((CZ3:CZ42=U14)*(DC3:DC42=U12)*(DD3:DD42="D"))+SUMPRODUCT((CZ3:CZ42=U14)*(DC3:DC42=U13)*(DD3:DD42="D"))+SUMPRODUCT((CZ3:CZ42=U15)*(DC3:DC42=U14)*(DD3:DD42="D"))+SUMPRODUCT((CZ3:CZ42=U11)*(DC3:DC42=U14)*(DD3:DD42="D"))+SUMPRODUCT((CZ3:CZ42=U12)*(DC3:DC42=U14)*(DD3:DD42="D"))+SUMPRODUCT((CZ3:CZ42=U13)*(DC3:DC42=U14)*(DD3:DD42="D"))</f>
        <v>0</v>
      </c>
      <c r="X14" s="221">
        <f>SUMPRODUCT((CZ3:CZ42=U14)*(DC3:DC42=U15)*(DD3:DD42="L"))+SUMPRODUCT((CZ3:CZ42=U14)*(DC3:DC42=U11)*(DD3:DD42="L"))+SUMPRODUCT((CZ3:CZ42=U14)*(DC3:DC42=U12)*(DD3:DD42="L"))+SUMPRODUCT((CZ3:CZ42=U14)*(DC3:DC42=U13)*(DD3:DD42="L"))+SUMPRODUCT((CZ3:CZ42=U15)*(DC3:DC42=U14)*(DE3:DE42="L"))+SUMPRODUCT((CZ3:CZ42=U11)*(DC3:DC42=U14)*(DE3:DE42="L"))+SUMPRODUCT((CZ3:CZ42=U12)*(DC3:DC42=U14)*(DE3:DE42="L"))+SUMPRODUCT((CZ3:CZ42=U13)*(DC3:DC42=U14)*(DE3:DE42="L"))</f>
        <v>0</v>
      </c>
      <c r="Y14" s="221">
        <f>SUMPRODUCT((CZ3:CZ42=U14)*(DC3:DC42=U15)*DA3:DA42)+SUMPRODUCT((CZ3:CZ42=U14)*(DC3:DC42=U11)*DA3:DA42)+SUMPRODUCT((CZ3:CZ42=U14)*(DC3:DC42=U12)*DA3:DA42)+SUMPRODUCT((CZ3:CZ42=U14)*(DC3:DC42=U13)*DA3:DA42)+SUMPRODUCT((CZ3:CZ42=U15)*(DC3:DC42=U14)*DB3:DB42)+SUMPRODUCT((CZ3:CZ42=U11)*(DC3:DC42=U14)*DB3:DB42)+SUMPRODUCT((CZ3:CZ42=U12)*(DC3:DC42=U14)*DB3:DB42)+SUMPRODUCT((CZ3:CZ42=U13)*(DC3:DC42=U14)*DB3:DB42)</f>
        <v>0</v>
      </c>
      <c r="Z14" s="221">
        <f>SUMPRODUCT((CZ3:CZ42=U14)*(DC3:DC42=U15)*DB3:DB42)+SUMPRODUCT((CZ3:CZ42=U14)*(DC3:DC42=U11)*DB3:DB42)+SUMPRODUCT((CZ3:CZ42=U14)*(DC3:DC42=U12)*DB3:DB42)+SUMPRODUCT((CZ3:CZ42=U14)*(DC3:DC42=U13)*DB3:DB42)+SUMPRODUCT((CZ3:CZ42=U15)*(DC3:DC42=U14)*DA3:DA42)+SUMPRODUCT((CZ3:CZ42=U11)*(DC3:DC42=U14)*DA3:DA42)+SUMPRODUCT((CZ3:CZ42=U12)*(DC3:DC42=U14)*DA3:DA42)+SUMPRODUCT((CZ3:CZ42=U13)*(DC3:DC42=U14)*DA3:DA42)</f>
        <v>0</v>
      </c>
      <c r="AA14" s="221">
        <f>Y14-Z14+1000</f>
        <v>1000</v>
      </c>
      <c r="AB14" s="221">
        <f t="shared" si="39"/>
        <v>0</v>
      </c>
      <c r="AC14" s="221">
        <f>IF(U14&lt;&gt;"",VLOOKUP(U14,B4:H40,7,FALSE),"")</f>
        <v>1000</v>
      </c>
      <c r="AD14" s="221">
        <f>IF(U14&lt;&gt;"",VLOOKUP(U14,B4:H40,5,FALSE),"")</f>
        <v>0</v>
      </c>
      <c r="AE14" s="221">
        <f>IF(U14&lt;&gt;"",VLOOKUP(U14,B4:J40,9,FALSE),"")</f>
        <v>22</v>
      </c>
      <c r="AF14" s="221">
        <f t="shared" si="40"/>
        <v>0</v>
      </c>
      <c r="AG14" s="221">
        <f>IF(U14&lt;&gt;"",RANK(AF14,AF11:AF15),"")</f>
        <v>1</v>
      </c>
      <c r="AH14" s="221">
        <f>IF(U14&lt;&gt;"",SUMPRODUCT((AF11:AF15=AF14)*(AA11:AA15&gt;AA14)),"")</f>
        <v>0</v>
      </c>
      <c r="AI14" s="221">
        <f>IF(U14&lt;&gt;"",SUMPRODUCT((AF11:AF15=AF14)*(AA11:AA15=AA14)*(Y11:Y15&gt;Y14)),"")</f>
        <v>0</v>
      </c>
      <c r="AJ14" s="221">
        <f>IF(U14&lt;&gt;"",SUMPRODUCT((AF11:AF15=AF14)*(AA11:AA15=AA14)*(Y11:Y15=Y14)*(AC11:AC15&gt;AC14)),"")</f>
        <v>0</v>
      </c>
      <c r="AK14" s="221">
        <f>IF(U14&lt;&gt;"",SUMPRODUCT((AF11:AF15=AF14)*(AA11:AA15=AA14)*(Y11:Y15=Y14)*(AC11:AC15=AC14)*(AD11:AD15&gt;AD14)),"")</f>
        <v>0</v>
      </c>
      <c r="AL14" s="221">
        <f>IF(U14&lt;&gt;"",SUMPRODUCT((AF11:AF15=AF14)*(AA11:AA15=AA14)*(Y11:Y15=Y14)*(AC11:AC15=AC14)*(AD11:AD15=AD14)*(AE11:AE15&gt;AE14)),"")</f>
        <v>0</v>
      </c>
      <c r="AM14" s="221">
        <f t="shared" si="46"/>
        <v>1</v>
      </c>
      <c r="AN14" s="221" t="str">
        <f>IF(U14&lt;&gt;"",INDEX(U11:U15,MATCH(4,AM11:AM15,0),0),"")</f>
        <v>Wales</v>
      </c>
      <c r="AO14" s="221" t="str">
        <f>IF(Q13&lt;&gt;"",Q13,"")</f>
        <v/>
      </c>
      <c r="AP14" s="221" t="str">
        <f>IF(AO14&lt;&gt;"",SUMPRODUCT((CZ3:CZ42=AO14)*(DC3:DC42=AO15)*(DD3:DD42="W"))+SUMPRODUCT((CZ3:CZ42=AO14)*(DC3:DC42=AO12)*(DD3:DD42="W"))+SUMPRODUCT((CZ3:CZ42=AO14)*(DC3:DC42=AO13)*(DD3:DD42="W"))+SUMPRODUCT((CZ3:CZ42=AO15)*(DC3:DC42=AO14)*(DE3:DE42="W"))+SUMPRODUCT((CZ3:CZ42=AO12)*(DC3:DC42=AO14)*(DE3:DE42="W"))+SUMPRODUCT((CZ3:CZ42=AO13)*(DC3:DC42=AO14)*(DE3:DE42="W")),"")</f>
        <v/>
      </c>
      <c r="AQ14" s="221" t="str">
        <f>IF(AO14&lt;&gt;"",SUMPRODUCT((CZ3:CZ42=AO14)*(DC3:DC42=AO15)*(DD3:DD42="D"))+SUMPRODUCT((CZ3:CZ42=AO14)*(DC3:DC42=AO12)*(DD3:DD42="D"))+SUMPRODUCT((CZ3:CZ42=AO14)*(DC3:DC42=AO13)*(DD3:DD42="D"))+SUMPRODUCT((CZ3:CZ42=AO15)*(DC3:DC42=AO14)*(DD3:DD42="D"))+SUMPRODUCT((CZ3:CZ42=AO12)*(DC3:DC42=AO14)*(DD3:DD42="D"))+SUMPRODUCT((CZ3:CZ42=AO13)*(DC3:DC42=AO14)*(DD3:DD42="D")),"")</f>
        <v/>
      </c>
      <c r="AR14" s="221" t="str">
        <f>IF(AO14&lt;&gt;"",SUMPRODUCT((CZ3:CZ42=AO14)*(DC3:DC42=AO15)*(DD3:DD42="L"))+SUMPRODUCT((CZ3:CZ42=AO14)*(DC3:DC42=AO12)*(DD3:DD42="L"))+SUMPRODUCT((CZ3:CZ42=AO14)*(DC3:DC42=AO13)*(DD3:DD42="L"))+SUMPRODUCT((CZ3:CZ42=AO15)*(DC3:DC42=AO14)*(DE3:DE42="L"))+SUMPRODUCT((CZ3:CZ42=AO12)*(DC3:DC42=AO14)*(DE3:DE42="L"))+SUMPRODUCT((CZ3:CZ42=AO13)*(DC3:DC42=AO14)*(DE3:DE42="L")),"")</f>
        <v/>
      </c>
      <c r="AS14" s="221">
        <f>SUMPRODUCT((CZ3:CZ42=AO14)*(DC3:DC42=AO15)*DA3:DA42)+SUMPRODUCT((CZ3:CZ42=AO14)*(DC3:DC42=AO11)*DA3:DA42)+SUMPRODUCT((CZ3:CZ42=AO14)*(DC3:DC42=AO12)*DA3:DA42)+SUMPRODUCT((CZ3:CZ42=AO14)*(DC3:DC42=AO13)*DA3:DA42)+SUMPRODUCT((CZ3:CZ42=AO15)*(DC3:DC42=AO14)*DB3:DB42)+SUMPRODUCT((CZ3:CZ42=AO11)*(DC3:DC42=AO14)*DB3:DB42)+SUMPRODUCT((CZ3:CZ42=AO12)*(DC3:DC42=AO14)*DB3:DB42)+SUMPRODUCT((CZ3:CZ42=AO13)*(DC3:DC42=AO14)*DB3:DB42)</f>
        <v>0</v>
      </c>
      <c r="AT14" s="221">
        <f>SUMPRODUCT((CZ3:CZ42=AO14)*(DC3:DC42=AO15)*DB3:DB42)+SUMPRODUCT((CZ3:CZ42=AO14)*(DC3:DC42=AO11)*DB3:DB42)+SUMPRODUCT((CZ3:CZ42=AO14)*(DC3:DC42=AO12)*DB3:DB42)+SUMPRODUCT((CZ3:CZ42=AO14)*(DC3:DC42=AO13)*DB3:DB42)+SUMPRODUCT((CZ3:CZ42=AO15)*(DC3:DC42=AO14)*DA3:DA42)+SUMPRODUCT((CZ3:CZ42=AO11)*(DC3:DC42=AO14)*DA3:DA42)+SUMPRODUCT((CZ3:CZ42=AO12)*(DC3:DC42=AO14)*DA3:DA42)+SUMPRODUCT((CZ3:CZ42=AO13)*(DC3:DC42=AO14)*DA3:DA42)</f>
        <v>0</v>
      </c>
      <c r="AU14" s="221">
        <f>AS14-AT14+1000</f>
        <v>1000</v>
      </c>
      <c r="AV14" s="221" t="str">
        <f t="shared" si="47"/>
        <v/>
      </c>
      <c r="AW14" s="221" t="str">
        <f>IF(AO14&lt;&gt;"",VLOOKUP(AO14,B4:H40,7,FALSE),"")</f>
        <v/>
      </c>
      <c r="AX14" s="221" t="str">
        <f>IF(AO14&lt;&gt;"",VLOOKUP(AO14,B4:H40,5,FALSE),"")</f>
        <v/>
      </c>
      <c r="AY14" s="221" t="str">
        <f>IF(AO14&lt;&gt;"",VLOOKUP(AO14,B4:J40,9,FALSE),"")</f>
        <v/>
      </c>
      <c r="AZ14" s="221" t="str">
        <f t="shared" si="48"/>
        <v/>
      </c>
      <c r="BA14" s="221" t="str">
        <f>IF(AO14&lt;&gt;"",RANK(AZ14,AZ11:AZ15),"")</f>
        <v/>
      </c>
      <c r="BB14" s="221" t="str">
        <f>IF(AO14&lt;&gt;"",SUMPRODUCT((AZ11:AZ15=AZ14)*(AU11:AU15&gt;AU14)),"")</f>
        <v/>
      </c>
      <c r="BC14" s="221" t="str">
        <f>IF(AO14&lt;&gt;"",SUMPRODUCT((AZ11:AZ15=AZ14)*(AU11:AU15=AU14)*(AS11:AS15&gt;AS14)),"")</f>
        <v/>
      </c>
      <c r="BD14" s="221" t="str">
        <f>IF(AO14&lt;&gt;"",SUMPRODUCT((AZ11:AZ15=AZ14)*(AU11:AU15=AU14)*(AS11:AS15=AS14)*(AW11:AW15&gt;AW14)),"")</f>
        <v/>
      </c>
      <c r="BE14" s="221" t="str">
        <f>IF(AO14&lt;&gt;"",SUMPRODUCT((AZ11:AZ15=AZ14)*(AU11:AU15=AU14)*(AS11:AS15=AS14)*(AW11:AW15=AW14)*(AX11:AX15&gt;AX14)),"")</f>
        <v/>
      </c>
      <c r="BF14" s="221" t="str">
        <f>IF(AO14&lt;&gt;"",SUMPRODUCT((AZ11:AZ15=AZ14)*(AU11:AU15=AU14)*(AS11:AS15=AS14)*(AW11:AW15=AW14)*(AX11:AX15=AX14)*(AY11:AY15&gt;AY14)),"")</f>
        <v/>
      </c>
      <c r="BG14" s="221" t="str">
        <f t="shared" si="54"/>
        <v/>
      </c>
      <c r="BH14" s="221" t="str">
        <f>IF(AO14&lt;&gt;"",INDEX(AO12:AO15,MATCH(4,BG12:BG15,0),0),"")</f>
        <v/>
      </c>
      <c r="BI14" s="221" t="str">
        <f>IF(R12&lt;&gt;"",R12,"")</f>
        <v/>
      </c>
      <c r="BJ14" s="221">
        <f>SUMPRODUCT((CZ3:CZ42=BI14)*(DC3:DC42=BI15)*(DD3:DD42="W"))+SUMPRODUCT((CZ3:CZ42=BI14)*(DC3:DC42=BI16)*(DD3:DD42="W"))+SUMPRODUCT((CZ3:CZ42=BI14)*(DC3:DC42=BI13)*(DD3:DD42="W"))+SUMPRODUCT((CZ3:CZ42=BI15)*(DC3:DC42=BI14)*(DE3:DE42="W"))+SUMPRODUCT((CZ3:CZ42=BI16)*(DC3:DC42=BI14)*(DE3:DE42="W"))+SUMPRODUCT((CZ3:CZ42=BI13)*(DC3:DC42=BI14)*(DE3:DE42="W"))</f>
        <v>0</v>
      </c>
      <c r="BK14" s="221">
        <f>SUMPRODUCT((CZ3:CZ42=BI14)*(DC3:DC42=BI15)*(DD3:DD42="D"))+SUMPRODUCT((CZ3:CZ42=BI14)*(DC3:DC42=BI16)*(DD3:DD42="D"))+SUMPRODUCT((CZ3:CZ42=BI14)*(DC3:DC42=BI13)*(DD3:DD42="D"))+SUMPRODUCT((CZ3:CZ42=BI15)*(DC3:DC42=BI14)*(DD3:DD42="D"))+SUMPRODUCT((CZ3:CZ42=BI16)*(DC3:DC42=BI14)*(DD3:DD42="D"))+SUMPRODUCT((CZ3:CZ42=BI13)*(DC3:DC42=BI14)*(DD3:DD42="D"))</f>
        <v>0</v>
      </c>
      <c r="BL14" s="221">
        <f>SUMPRODUCT((CZ3:CZ42=BI14)*(DC3:DC42=BI15)*(DD3:DD42="L"))+SUMPRODUCT((CZ3:CZ42=BI14)*(DC3:DC42=BI16)*(DD3:DD42="L"))+SUMPRODUCT((CZ3:CZ42=BI14)*(DC3:DC42=BI13)*(DD3:DD42="L"))+SUMPRODUCT((CZ3:CZ42=BI15)*(DC3:DC42=BI14)*(DE3:DE42="L"))+SUMPRODUCT((CZ3:CZ42=BI16)*(DC3:DC42=BI14)*(DE3:DE42="L"))+SUMPRODUCT((CZ3:CZ42=BI13)*(DC3:DC42=BI14)*(DE3:DE42="L"))</f>
        <v>0</v>
      </c>
      <c r="BM14" s="221">
        <f>SUMPRODUCT((CZ3:CZ42=BI14)*(DC3:DC42=BI15)*DA3:DA42)+SUMPRODUCT((CZ3:CZ42=BI14)*(DC3:DC42=BI11)*DA3:DA42)+SUMPRODUCT((CZ3:CZ42=BI14)*(DC3:DC42=BI12)*DA3:DA42)+SUMPRODUCT((CZ3:CZ42=BI14)*(DC3:DC42=BI13)*DA3:DA42)+SUMPRODUCT((CZ3:CZ42=BI15)*(DC3:DC42=BI14)*DB3:DB42)+SUMPRODUCT((CZ3:CZ42=BI11)*(DC3:DC42=BI14)*DB3:DB42)+SUMPRODUCT((CZ3:CZ42=BI12)*(DC3:DC42=BI14)*DB3:DB42)+SUMPRODUCT((CZ3:CZ42=BI13)*(DC3:DC42=BI14)*DB3:DB42)</f>
        <v>0</v>
      </c>
      <c r="BN14" s="221">
        <f>SUMPRODUCT((CZ3:CZ42=BI14)*(DC3:DC42=BI15)*DB3:DB42)+SUMPRODUCT((CZ3:CZ42=BI14)*(DC3:DC42=BI11)*DB3:DB42)+SUMPRODUCT((CZ3:CZ42=BI14)*(DC3:DC42=BI12)*DB3:DB42)+SUMPRODUCT((CZ3:CZ42=BI14)*(DC3:DC42=BI13)*DB3:DB42)+SUMPRODUCT((CZ3:CZ42=BI15)*(DC3:DC42=BI14)*DA3:DA42)+SUMPRODUCT((CZ3:CZ42=BI11)*(DC3:DC42=BI14)*DA3:DA42)+SUMPRODUCT((CZ3:CZ42=BI12)*(DC3:DC42=BI14)*DA3:DA42)+SUMPRODUCT((CZ3:CZ42=BI13)*(DC3:DC42=BI14)*DA3:DA42)</f>
        <v>0</v>
      </c>
      <c r="BO14" s="221">
        <f>BM14-BN14+1000</f>
        <v>1000</v>
      </c>
      <c r="BP14" s="221" t="str">
        <f t="shared" si="55"/>
        <v/>
      </c>
      <c r="BQ14" s="221" t="str">
        <f>IF(BI14&lt;&gt;"",VLOOKUP(BI14,B4:H40,7,FALSE),"")</f>
        <v/>
      </c>
      <c r="BR14" s="221" t="str">
        <f>IF(BI14&lt;&gt;"",VLOOKUP(BI14,B4:H40,5,FALSE),"")</f>
        <v/>
      </c>
      <c r="BS14" s="221" t="str">
        <f>IF(BI14&lt;&gt;"",VLOOKUP(BI14,B4:J40,9,FALSE),"")</f>
        <v/>
      </c>
      <c r="BT14" s="221" t="str">
        <f t="shared" si="56"/>
        <v/>
      </c>
      <c r="BU14" s="221" t="str">
        <f>IF(BI14&lt;&gt;"",RANK(BT14,BT11:BT15),"")</f>
        <v/>
      </c>
      <c r="BV14" s="221" t="str">
        <f>IF(BI14&lt;&gt;"",SUMPRODUCT((BT11:BT15=BT14)*(BO11:BO15&gt;BO14)),"")</f>
        <v/>
      </c>
      <c r="BW14" s="221" t="str">
        <f>IF(BI14&lt;&gt;"",SUMPRODUCT((BT11:BT15=BT14)*(BO11:BO15=BO14)*(BM11:BM15&gt;BM14)),"")</f>
        <v/>
      </c>
      <c r="BX14" s="221" t="str">
        <f>IF(BI14&lt;&gt;"",SUMPRODUCT((BT11:BT15=BT14)*(BO11:BO15=BO14)*(BM11:BM15=BM14)*(BQ11:BQ15&gt;BQ14)),"")</f>
        <v/>
      </c>
      <c r="BY14" s="221" t="str">
        <f>IF(BI14&lt;&gt;"",SUMPRODUCT((BT11:BT15=BT14)*(BO11:BO15=BO14)*(BM11:BM15=BM14)*(BQ11:BQ15=BQ14)*(BR11:BR15&gt;BR14)),"")</f>
        <v/>
      </c>
      <c r="BZ14" s="221" t="str">
        <f>IF(BI14&lt;&gt;"",SUMPRODUCT((BT11:BT15=BT14)*(BO11:BO15=BO14)*(BM11:BM15=BM14)*(BQ11:BQ15=BQ14)*(BR11:BR15=BR14)*(BS11:BS15&gt;BS14)),"")</f>
        <v/>
      </c>
      <c r="CA14" s="221" t="str">
        <f>IF(BI14&lt;&gt;"",SUM(BU14:BZ14)+2,"")</f>
        <v/>
      </c>
      <c r="CB14" s="221" t="str">
        <f>IF(BI14&lt;&gt;"",INDEX(BI13:BI15,MATCH(4,CA13:CA15,0),0),"")</f>
        <v/>
      </c>
      <c r="CC14" s="221" t="str">
        <f>IF(S11&lt;&gt;"",S11,"")</f>
        <v/>
      </c>
      <c r="CD14" s="221">
        <f>SUMPRODUCT((CZ3:CZ42=CC14)*(DC3:DC42=CC15)*(DD3:DD42="W"))+SUMPRODUCT((CZ3:CZ42=CC14)*(DC3:DC42=CC16)*(DD3:DD42="W"))+SUMPRODUCT((CZ3:CZ42=CC14)*(DC3:DC42=CC17)*(DD3:DD42="W"))+SUMPRODUCT((CZ3:CZ42=CC15)*(DC3:DC42=CC14)*(DE3:DE42="W"))+SUMPRODUCT((CZ3:CZ42=CC16)*(DC3:DC42=CC14)*(DE3:DE42="W"))+SUMPRODUCT((CZ3:CZ42=CC17)*(DC3:DC42=CC14)*(DE3:DE42="W"))</f>
        <v>0</v>
      </c>
      <c r="CE14" s="221">
        <f>SUMPRODUCT((CZ3:CZ42=CC14)*(DC3:DC42=CC15)*(DD3:DD42="D"))+SUMPRODUCT((CZ3:CZ42=CC14)*(DC3:DC42=CC16)*(DD3:DD42="D"))+SUMPRODUCT((CZ3:CZ42=CC14)*(DC3:DC42=CC17)*(DD3:DD42="D"))+SUMPRODUCT((CZ3:CZ42=CC15)*(DC3:DC42=CC14)*(DD3:DD42="D"))+SUMPRODUCT((CZ3:CZ42=CC16)*(DC3:DC42=CC14)*(DD3:DD42="D"))+SUMPRODUCT((CZ3:CZ42=CC17)*(DC3:DC42=CC14)*(DD3:DD42="D"))</f>
        <v>0</v>
      </c>
      <c r="CF14" s="221">
        <f>SUMPRODUCT((CZ3:CZ42=CC14)*(DC3:DC42=CC15)*(DD3:DD42="L"))+SUMPRODUCT((CZ3:CZ42=CC14)*(DC3:DC42=CC16)*(DD3:DD42="L"))+SUMPRODUCT((CZ3:CZ42=CC14)*(DC3:DC42=CC17)*(DD3:DD42="L"))+SUMPRODUCT((CZ3:CZ42=CC15)*(DC3:DC42=CC14)*(DE3:DE42="L"))+SUMPRODUCT((CZ3:CZ42=CC16)*(DC3:DC42=CC14)*(DE3:DE42="L"))+SUMPRODUCT((CZ3:CZ42=CC17)*(DC3:DC42=CC14)*(DE3:DE42="L"))</f>
        <v>0</v>
      </c>
      <c r="CG14" s="221">
        <f>SUMPRODUCT((CZ3:CZ42=CC14)*(DC3:DC42=CC15)*DA3:DA42)+SUMPRODUCT((CZ3:CZ42=CC14)*(DC3:DC42=CC11)*DA3:DA42)+SUMPRODUCT((CZ3:CZ42=CC14)*(DC3:DC42=CC12)*DA3:DA42)+SUMPRODUCT((CZ3:CZ42=CC14)*(DC3:DC42=CC13)*DA3:DA42)+SUMPRODUCT((CZ3:CZ42=CC15)*(DC3:DC42=CC14)*DB3:DB42)+SUMPRODUCT((CZ3:CZ42=CC11)*(DC3:DC42=CC14)*DB3:DB42)+SUMPRODUCT((CZ3:CZ42=CC12)*(DC3:DC42=CC14)*DB3:DB42)+SUMPRODUCT((CZ3:CZ42=CC13)*(DC3:DC42=CC14)*DB3:DB42)</f>
        <v>0</v>
      </c>
      <c r="CH14" s="221">
        <f>SUMPRODUCT((CZ3:CZ42=CC14)*(DC3:DC42=CC15)*DB3:DB42)+SUMPRODUCT((CZ3:CZ42=CC14)*(DC3:DC42=CC11)*DB3:DB42)+SUMPRODUCT((CZ3:CZ42=CC14)*(DC3:DC42=CC12)*DB3:DB42)+SUMPRODUCT((CZ3:CZ42=CC14)*(DC3:DC42=CC13)*DB3:DB42)+SUMPRODUCT((CZ3:CZ42=CC15)*(DC3:DC42=CC14)*DA3:DA42)+SUMPRODUCT((CZ3:CZ42=CC11)*(DC3:DC42=CC14)*DA3:DA42)+SUMPRODUCT((CZ3:CZ42=CC12)*(DC3:DC42=CC14)*DA3:DA42)+SUMPRODUCT((CZ3:CZ42=CC13)*(DC3:DC42=CC14)*DA3:DA42)</f>
        <v>0</v>
      </c>
      <c r="CI14" s="221">
        <f>CG14-CH14+1000</f>
        <v>1000</v>
      </c>
      <c r="CJ14" s="221" t="str">
        <f t="shared" ref="CJ14" si="62">IF(CC14&lt;&gt;"",CD14*3+CE14*1,"")</f>
        <v/>
      </c>
      <c r="CK14" s="221" t="str">
        <f>IF(CC14&lt;&gt;"",VLOOKUP(CC14,B4:H40,7,FALSE),"")</f>
        <v/>
      </c>
      <c r="CL14" s="221" t="str">
        <f>IF(CC14&lt;&gt;"",VLOOKUP(CC14,B4:H40,5,FALSE),"")</f>
        <v/>
      </c>
      <c r="CM14" s="221" t="str">
        <f>IF(CC14&lt;&gt;"",VLOOKUP(CC14,B4:J40,9,FALSE),"")</f>
        <v/>
      </c>
      <c r="CN14" s="221" t="str">
        <f t="shared" ref="CN14" si="63">CJ14</f>
        <v/>
      </c>
      <c r="CO14" s="221" t="str">
        <f>IF(CC14&lt;&gt;"",RANK(CN14,CN11:CN15),"")</f>
        <v/>
      </c>
      <c r="CP14" s="221" t="str">
        <f>IF(CC14&lt;&gt;"",SUMPRODUCT((CN11:CN15=CN14)*(CI11:CI15&gt;CI14)),"")</f>
        <v/>
      </c>
      <c r="CQ14" s="221" t="str">
        <f>IF(CC14&lt;&gt;"",SUMPRODUCT((CN11:CN15=CN14)*(CI11:CI15=CI14)*(CG11:CG15&gt;CG14)),"")</f>
        <v/>
      </c>
      <c r="CR14" s="221" t="str">
        <f>IF(CC14&lt;&gt;"",SUMPRODUCT((CN11:CN15=CN14)*(CI11:CI15=CI14)*(CG11:CG15=CG14)*(CK11:CK15&gt;CK14)),"")</f>
        <v/>
      </c>
      <c r="CS14" s="221" t="str">
        <f>IF(CC14&lt;&gt;"",SUMPRODUCT((CN11:CN15=CN14)*(CI11:CI15=CI14)*(CG11:CG15=CG14)*(CK11:CK15=CK14)*(CL11:CL15&gt;CL14)),"")</f>
        <v/>
      </c>
      <c r="CT14" s="221" t="str">
        <f>IF(CC14&lt;&gt;"",SUMPRODUCT((CN11:CN15=CN14)*(CI11:CI15=CI14)*(CG11:CG15=CG14)*(CK11:CK15=CK14)*(CL11:CL15=CL14)*(CM11:CM15&gt;CM14)),"")</f>
        <v/>
      </c>
      <c r="CU14" s="221" t="str">
        <f>IF(CC14&lt;&gt;"",SUM(CO14:CT14)+3,"")</f>
        <v/>
      </c>
      <c r="CV14" s="221" t="str">
        <f>IF(CC14&lt;&gt;"",IF(CU14=4,CC14,CC15),"")</f>
        <v/>
      </c>
      <c r="CW14" s="221" t="str">
        <f>IF(CV14&lt;&gt;"",CV14,IF(CB14&lt;&gt;"",CB14,IF(BH14&lt;&gt;"",BH14,IF(AN14&lt;&gt;"",AN14,N14))))</f>
        <v>Wales</v>
      </c>
      <c r="CX14" s="221">
        <v>4</v>
      </c>
      <c r="CY14" s="221">
        <v>12</v>
      </c>
      <c r="CZ14" s="221" t="str">
        <f>Tournament!H24</f>
        <v>Portugal</v>
      </c>
      <c r="DA14" s="221">
        <f>IF(AND(Tournament!J24&lt;&gt;"",Tournament!L24&lt;&gt;""),Tournament!J24,0)</f>
        <v>0</v>
      </c>
      <c r="DB14" s="221">
        <f>IF(AND(Tournament!L24&lt;&gt;"",Tournament!J24&lt;&gt;""),Tournament!L24,0)</f>
        <v>0</v>
      </c>
      <c r="DC14" s="221" t="str">
        <f>Tournament!N24</f>
        <v>Iceland</v>
      </c>
      <c r="DD14" s="221" t="str">
        <f>IF(AND(Tournament!J24&lt;&gt;"",Tournament!L24&lt;&gt;""),IF(DA14&gt;DB14,"W",IF(DA14=DB14,"D","L")),"")</f>
        <v/>
      </c>
      <c r="DE14" s="221" t="str">
        <f t="shared" si="0"/>
        <v/>
      </c>
      <c r="DH14" s="224" t="s">
        <v>17</v>
      </c>
      <c r="DI14" s="225" t="s">
        <v>4</v>
      </c>
      <c r="DJ14" s="225" t="s">
        <v>5</v>
      </c>
      <c r="DK14" s="225" t="s">
        <v>111</v>
      </c>
      <c r="DL14" s="224" t="s">
        <v>5</v>
      </c>
      <c r="DM14" s="224" t="s">
        <v>17</v>
      </c>
      <c r="DN14" s="224" t="s">
        <v>4</v>
      </c>
      <c r="DO14" s="224" t="s">
        <v>111</v>
      </c>
      <c r="DP14" s="225"/>
      <c r="DQ14" s="226">
        <f>IFERROR(MATCH(DQ12,DH14:DK14,0),0)</f>
        <v>0</v>
      </c>
      <c r="DR14" s="226">
        <f>IFERROR(MATCH(DR12,DH14:DK14,0),0)</f>
        <v>4</v>
      </c>
      <c r="DS14" s="226">
        <f>IFERROR(MATCH(DS12,DH14:DK14,0),0)</f>
        <v>3</v>
      </c>
      <c r="DT14" s="226">
        <f>IFERROR(MATCH(DT12,DH14:DK14,0),0)</f>
        <v>1</v>
      </c>
      <c r="DU14" s="226">
        <f t="shared" si="57"/>
        <v>8</v>
      </c>
      <c r="DV14" s="225"/>
      <c r="DW14" s="225" t="str">
        <f>INDEX(DH3:DH8,MATCH(2,DU3:DU8,0),0)</f>
        <v>Sweden</v>
      </c>
      <c r="DX14" s="225"/>
      <c r="DY14" s="221">
        <f ca="1">VLOOKUP(DZ14,HU11:HV15,2,FALSE)</f>
        <v>3</v>
      </c>
      <c r="DZ14" s="221" t="str">
        <f t="shared" si="49"/>
        <v>Slovakia</v>
      </c>
      <c r="EA14" s="221">
        <f ca="1">SUMPRODUCT((HX3:HX42=DZ14)*(IB3:IB42="W"))+SUMPRODUCT((IA3:IA42=DZ14)*(IC3:IC42="W"))</f>
        <v>0</v>
      </c>
      <c r="EB14" s="221">
        <f ca="1">SUMPRODUCT((HX3:HX42=DZ14)*(IB3:IB42="D"))+SUMPRODUCT((IA3:IA42=DZ14)*(IC3:IC42="D"))</f>
        <v>0</v>
      </c>
      <c r="EC14" s="221">
        <f ca="1">SUMPRODUCT((HX3:HX42=DZ14)*(IB3:IB42="L"))+SUMPRODUCT((IA3:IA42=DZ14)*(IC3:IC42="L"))</f>
        <v>0</v>
      </c>
      <c r="ED14" s="221">
        <f ca="1">SUMIF(HX3:HX60,DZ14,HY3:HY60)+SUMIF(IA3:IA60,DZ14,HZ3:HZ60)</f>
        <v>0</v>
      </c>
      <c r="EE14" s="221">
        <f ca="1">SUMIF(IA3:IA60,DZ14,HY3:HY60)+SUMIF(HX3:HX60,DZ14,HZ3:HZ60)</f>
        <v>0</v>
      </c>
      <c r="EF14" s="221">
        <f t="shared" ca="1" si="41"/>
        <v>1000</v>
      </c>
      <c r="EG14" s="221">
        <f t="shared" ca="1" si="42"/>
        <v>0</v>
      </c>
      <c r="EH14" s="221">
        <v>8</v>
      </c>
      <c r="EI14" s="221">
        <f ca="1">IF(COUNTIF(EG11:EG15,4)&lt;&gt;4,RANK(EG14,EG11:EG15),EG54)</f>
        <v>1</v>
      </c>
      <c r="EK14" s="221">
        <f ca="1">SUMPRODUCT((EI11:EI14=EI14)*(EH11:EH14&lt;EH14))+EI14</f>
        <v>2</v>
      </c>
      <c r="EL14" s="221" t="str">
        <f ca="1">INDEX(DZ11:DZ15,MATCH(4,EK11:EK15,0),0)</f>
        <v>England</v>
      </c>
      <c r="EM14" s="221">
        <f ca="1">INDEX(EI11:EI15,MATCH(EL14,DZ11:DZ15,0),0)</f>
        <v>1</v>
      </c>
      <c r="EN14" s="221" t="str">
        <f ca="1">IF(AND(EN13&lt;&gt;"",EM14=1),EL14,"")</f>
        <v>England</v>
      </c>
      <c r="EO14" s="221" t="str">
        <f ca="1">IF(AND(EO13&lt;&gt;"",EM15=2),EL15,"")</f>
        <v/>
      </c>
      <c r="ES14" s="221" t="str">
        <f t="shared" ca="1" si="50"/>
        <v>England</v>
      </c>
      <c r="ET14" s="221">
        <f ca="1">SUMPRODUCT((HX3:HX42=ES14)*(IA3:IA42=ES15)*(IB3:IB42="W"))+SUMPRODUCT((HX3:HX42=ES14)*(IA3:IA42=ES11)*(IB3:IB42="W"))+SUMPRODUCT((HX3:HX42=ES14)*(IA3:IA42=ES12)*(IB3:IB42="W"))+SUMPRODUCT((HX3:HX42=ES14)*(IA3:IA42=ES13)*(IB3:IB42="W"))+SUMPRODUCT((HX3:HX42=ES15)*(IA3:IA42=ES14)*(IC3:IC42="W"))+SUMPRODUCT((HX3:HX42=ES11)*(IA3:IA42=ES14)*(IC3:IC42="W"))+SUMPRODUCT((HX3:HX42=ES12)*(IA3:IA42=ES14)*(IC3:IC42="W"))+SUMPRODUCT((HX3:HX42=ES13)*(IA3:IA42=ES14)*(IC3:IC42="W"))</f>
        <v>0</v>
      </c>
      <c r="EU14" s="221">
        <f ca="1">SUMPRODUCT((HX3:HX42=ES14)*(IA3:IA42=ES15)*(IB3:IB42="D"))+SUMPRODUCT((HX3:HX42=ES14)*(IA3:IA42=ES11)*(IB3:IB42="D"))+SUMPRODUCT((HX3:HX42=ES14)*(IA3:IA42=ES12)*(IB3:IB42="D"))+SUMPRODUCT((HX3:HX42=ES14)*(IA3:IA42=ES13)*(IB3:IB42="D"))+SUMPRODUCT((HX3:HX42=ES15)*(IA3:IA42=ES14)*(IB3:IB42="D"))+SUMPRODUCT((HX3:HX42=ES11)*(IA3:IA42=ES14)*(IB3:IB42="D"))+SUMPRODUCT((HX3:HX42=ES12)*(IA3:IA42=ES14)*(IB3:IB42="D"))+SUMPRODUCT((HX3:HX42=ES13)*(IA3:IA42=ES14)*(IB3:IB42="D"))</f>
        <v>0</v>
      </c>
      <c r="EV14" s="221">
        <f ca="1">SUMPRODUCT((HX3:HX42=ES14)*(IA3:IA42=ES15)*(IB3:IB42="L"))+SUMPRODUCT((HX3:HX42=ES14)*(IA3:IA42=ES11)*(IB3:IB42="L"))+SUMPRODUCT((HX3:HX42=ES14)*(IA3:IA42=ES12)*(IB3:IB42="L"))+SUMPRODUCT((HX3:HX42=ES14)*(IA3:IA42=ES13)*(IB3:IB42="L"))+SUMPRODUCT((HX3:HX42=ES15)*(IA3:IA42=ES14)*(IC3:IC42="L"))+SUMPRODUCT((HX3:HX42=ES11)*(IA3:IA42=ES14)*(IC3:IC42="L"))+SUMPRODUCT((HX3:HX42=ES12)*(IA3:IA42=ES14)*(IC3:IC42="L"))+SUMPRODUCT((HX3:HX42=ES13)*(IA3:IA42=ES14)*(IC3:IC42="L"))</f>
        <v>0</v>
      </c>
      <c r="EW14" s="221">
        <f ca="1">SUMPRODUCT((HX3:HX42=ES14)*(IA3:IA42=ES15)*HY3:HY42)+SUMPRODUCT((HX3:HX42=ES14)*(IA3:IA42=ES11)*HY3:HY42)+SUMPRODUCT((HX3:HX42=ES14)*(IA3:IA42=ES12)*HY3:HY42)+SUMPRODUCT((HX3:HX42=ES14)*(IA3:IA42=ES13)*HY3:HY42)+SUMPRODUCT((HX3:HX42=ES15)*(IA3:IA42=ES14)*HZ3:HZ42)+SUMPRODUCT((HX3:HX42=ES11)*(IA3:IA42=ES14)*HZ3:HZ42)+SUMPRODUCT((HX3:HX42=ES12)*(IA3:IA42=ES14)*HZ3:HZ42)+SUMPRODUCT((HX3:HX42=ES13)*(IA3:IA42=ES14)*HZ3:HZ42)</f>
        <v>0</v>
      </c>
      <c r="EX14" s="221">
        <f ca="1">SUMPRODUCT((HX3:HX42=ES14)*(IA3:IA42=ES15)*HZ3:HZ42)+SUMPRODUCT((HX3:HX42=ES14)*(IA3:IA42=ES11)*HZ3:HZ42)+SUMPRODUCT((HX3:HX42=ES14)*(IA3:IA42=ES12)*HZ3:HZ42)+SUMPRODUCT((HX3:HX42=ES14)*(IA3:IA42=ES13)*HZ3:HZ42)+SUMPRODUCT((HX3:HX42=ES15)*(IA3:IA42=ES14)*HY3:HY42)+SUMPRODUCT((HX3:HX42=ES11)*(IA3:IA42=ES14)*HY3:HY42)+SUMPRODUCT((HX3:HX42=ES12)*(IA3:IA42=ES14)*HY3:HY42)+SUMPRODUCT((HX3:HX42=ES13)*(IA3:IA42=ES14)*HY3:HY42)</f>
        <v>0</v>
      </c>
      <c r="EY14" s="221">
        <f ca="1">EW14-EX14+1000</f>
        <v>1000</v>
      </c>
      <c r="EZ14" s="221">
        <f t="shared" ca="1" si="43"/>
        <v>0</v>
      </c>
      <c r="FA14" s="221">
        <f ca="1">IF(ES14&lt;&gt;"",VLOOKUP(ES14,DZ4:EF40,7,FALSE),"")</f>
        <v>1000</v>
      </c>
      <c r="FB14" s="221">
        <f ca="1">IF(ES14&lt;&gt;"",VLOOKUP(ES14,DZ4:EF40,5,FALSE),"")</f>
        <v>0</v>
      </c>
      <c r="FC14" s="221">
        <f ca="1">IF(ES14&lt;&gt;"",VLOOKUP(ES14,DZ4:EH40,9,FALSE),"")</f>
        <v>22</v>
      </c>
      <c r="FD14" s="221">
        <f t="shared" ca="1" si="44"/>
        <v>0</v>
      </c>
      <c r="FE14" s="221">
        <f ca="1">IF(ES14&lt;&gt;"",RANK(FD14,FD11:FD15),"")</f>
        <v>1</v>
      </c>
      <c r="FF14" s="221">
        <f ca="1">IF(ES14&lt;&gt;"",SUMPRODUCT((FD11:FD15=FD14)*(EY11:EY15&gt;EY14)),"")</f>
        <v>0</v>
      </c>
      <c r="FG14" s="221">
        <f ca="1">IF(ES14&lt;&gt;"",SUMPRODUCT((FD11:FD15=FD14)*(EY11:EY15=EY14)*(EW11:EW15&gt;EW14)),"")</f>
        <v>0</v>
      </c>
      <c r="FH14" s="221">
        <f ca="1">IF(ES14&lt;&gt;"",SUMPRODUCT((FD11:FD15=FD14)*(EY11:EY15=EY14)*(EW11:EW15=EW14)*(FA11:FA15&gt;FA14)),"")</f>
        <v>0</v>
      </c>
      <c r="FI14" s="221">
        <f ca="1">IF(ES14&lt;&gt;"",SUMPRODUCT((FD11:FD15=FD14)*(EY11:EY15=EY14)*(EW11:EW15=EW14)*(FA11:FA15=FA14)*(FB11:FB15&gt;FB14)),"")</f>
        <v>0</v>
      </c>
      <c r="FJ14" s="221">
        <f ca="1">IF(ES14&lt;&gt;"",SUMPRODUCT((FD11:FD15=FD14)*(EY11:EY15=EY14)*(EW11:EW15=EW14)*(FA11:FA15=FA14)*(FB11:FB15=FB14)*(FC11:FC15&gt;FC14)),"")</f>
        <v>0</v>
      </c>
      <c r="FK14" s="221">
        <f t="shared" ca="1" si="51"/>
        <v>1</v>
      </c>
      <c r="FL14" s="221" t="str">
        <f ca="1">IF(ES14&lt;&gt;"",INDEX(ES11:ES15,MATCH(4,FK11:FK15,0),0),"")</f>
        <v>Wales</v>
      </c>
      <c r="FM14" s="221" t="str">
        <f ca="1">IF(EO13&lt;&gt;"",EO13,"")</f>
        <v/>
      </c>
      <c r="FN14" s="221" t="str">
        <f ca="1">IF(FM14&lt;&gt;"",SUMPRODUCT((HX3:HX42=FM14)*(IA3:IA42=FM15)*(IB3:IB42="W"))+SUMPRODUCT((HX3:HX42=FM14)*(IA3:IA42=FM12)*(IB3:IB42="W"))+SUMPRODUCT((HX3:HX42=FM14)*(IA3:IA42=FM13)*(IB3:IB42="W"))+SUMPRODUCT((HX3:HX42=FM15)*(IA3:IA42=FM14)*(IC3:IC42="W"))+SUMPRODUCT((HX3:HX42=FM12)*(IA3:IA42=FM14)*(IC3:IC42="W"))+SUMPRODUCT((HX3:HX42=FM13)*(IA3:IA42=FM14)*(IC3:IC42="W")),"")</f>
        <v/>
      </c>
      <c r="FO14" s="221" t="str">
        <f ca="1">IF(FM14&lt;&gt;"",SUMPRODUCT((HX3:HX42=FM14)*(IA3:IA42=FM15)*(IB3:IB42="D"))+SUMPRODUCT((HX3:HX42=FM14)*(IA3:IA42=FM12)*(IB3:IB42="D"))+SUMPRODUCT((HX3:HX42=FM14)*(IA3:IA42=FM13)*(IB3:IB42="D"))+SUMPRODUCT((HX3:HX42=FM15)*(IA3:IA42=FM14)*(IB3:IB42="D"))+SUMPRODUCT((HX3:HX42=FM12)*(IA3:IA42=FM14)*(IB3:IB42="D"))+SUMPRODUCT((HX3:HX42=FM13)*(IA3:IA42=FM14)*(IB3:IB42="D")),"")</f>
        <v/>
      </c>
      <c r="FP14" s="221" t="str">
        <f ca="1">IF(FM14&lt;&gt;"",SUMPRODUCT((HX3:HX42=FM14)*(IA3:IA42=FM15)*(IB3:IB42="L"))+SUMPRODUCT((HX3:HX42=FM14)*(IA3:IA42=FM12)*(IB3:IB42="L"))+SUMPRODUCT((HX3:HX42=FM14)*(IA3:IA42=FM13)*(IB3:IB42="L"))+SUMPRODUCT((HX3:HX42=FM15)*(IA3:IA42=FM14)*(IC3:IC42="L"))+SUMPRODUCT((HX3:HX42=FM12)*(IA3:IA42=FM14)*(IC3:IC42="L"))+SUMPRODUCT((HX3:HX42=FM13)*(IA3:IA42=FM14)*(IC3:IC42="L")),"")</f>
        <v/>
      </c>
      <c r="FQ14" s="221">
        <f ca="1">SUMPRODUCT((HX3:HX42=FM14)*(IA3:IA42=FM15)*HY3:HY42)+SUMPRODUCT((HX3:HX42=FM14)*(IA3:IA42=FM11)*HY3:HY42)+SUMPRODUCT((HX3:HX42=FM14)*(IA3:IA42=FM12)*HY3:HY42)+SUMPRODUCT((HX3:HX42=FM14)*(IA3:IA42=FM13)*HY3:HY42)+SUMPRODUCT((HX3:HX42=FM15)*(IA3:IA42=FM14)*HZ3:HZ42)+SUMPRODUCT((HX3:HX42=FM11)*(IA3:IA42=FM14)*HZ3:HZ42)+SUMPRODUCT((HX3:HX42=FM12)*(IA3:IA42=FM14)*HZ3:HZ42)+SUMPRODUCT((HX3:HX42=FM13)*(IA3:IA42=FM14)*HZ3:HZ42)</f>
        <v>0</v>
      </c>
      <c r="FR14" s="221">
        <f ca="1">SUMPRODUCT((HX3:HX42=FM14)*(IA3:IA42=FM15)*HZ3:HZ42)+SUMPRODUCT((HX3:HX42=FM14)*(IA3:IA42=FM11)*HZ3:HZ42)+SUMPRODUCT((HX3:HX42=FM14)*(IA3:IA42=FM12)*HZ3:HZ42)+SUMPRODUCT((HX3:HX42=FM14)*(IA3:IA42=FM13)*HZ3:HZ42)+SUMPRODUCT((HX3:HX42=FM15)*(IA3:IA42=FM14)*HY3:HY42)+SUMPRODUCT((HX3:HX42=FM11)*(IA3:IA42=FM14)*HY3:HY42)+SUMPRODUCT((HX3:HX42=FM12)*(IA3:IA42=FM14)*HY3:HY42)+SUMPRODUCT((HX3:HX42=FM13)*(IA3:IA42=FM14)*HY3:HY42)</f>
        <v>0</v>
      </c>
      <c r="FS14" s="221">
        <f ca="1">FQ14-FR14+1000</f>
        <v>1000</v>
      </c>
      <c r="FT14" s="221" t="str">
        <f t="shared" ca="1" si="52"/>
        <v/>
      </c>
      <c r="FU14" s="221" t="str">
        <f ca="1">IF(FM14&lt;&gt;"",VLOOKUP(FM14,DZ4:EF40,7,FALSE),"")</f>
        <v/>
      </c>
      <c r="FV14" s="221" t="str">
        <f ca="1">IF(FM14&lt;&gt;"",VLOOKUP(FM14,DZ4:EF40,5,FALSE),"")</f>
        <v/>
      </c>
      <c r="FW14" s="221" t="str">
        <f ca="1">IF(FM14&lt;&gt;"",VLOOKUP(FM14,DZ4:EH40,9,FALSE),"")</f>
        <v/>
      </c>
      <c r="FX14" s="221" t="str">
        <f t="shared" ca="1" si="53"/>
        <v/>
      </c>
      <c r="FY14" s="221" t="str">
        <f ca="1">IF(FM14&lt;&gt;"",RANK(FX14,FX11:FX15),"")</f>
        <v/>
      </c>
      <c r="FZ14" s="221" t="str">
        <f ca="1">IF(FM14&lt;&gt;"",SUMPRODUCT((FX11:FX15=FX14)*(FS11:FS15&gt;FS14)),"")</f>
        <v/>
      </c>
      <c r="GA14" s="221" t="str">
        <f ca="1">IF(FM14&lt;&gt;"",SUMPRODUCT((FX11:FX15=FX14)*(FS11:FS15=FS14)*(FQ11:FQ15&gt;FQ14)),"")</f>
        <v/>
      </c>
      <c r="GB14" s="221" t="str">
        <f ca="1">IF(FM14&lt;&gt;"",SUMPRODUCT((FX11:FX15=FX14)*(FS11:FS15=FS14)*(FQ11:FQ15=FQ14)*(FU11:FU15&gt;FU14)),"")</f>
        <v/>
      </c>
      <c r="GC14" s="221" t="str">
        <f ca="1">IF(FM14&lt;&gt;"",SUMPRODUCT((FX11:FX15=FX14)*(FS11:FS15=FS14)*(FQ11:FQ15=FQ14)*(FU11:FU15=FU14)*(FV11:FV15&gt;FV14)),"")</f>
        <v/>
      </c>
      <c r="GD14" s="221" t="str">
        <f ca="1">IF(FM14&lt;&gt;"",SUMPRODUCT((FX11:FX15=FX14)*(FS11:FS15=FS14)*(FQ11:FQ15=FQ14)*(FU11:FU15=FU14)*(FV11:FV15=FV14)*(FW11:FW15&gt;FW14)),"")</f>
        <v/>
      </c>
      <c r="GE14" s="221" t="str">
        <f t="shared" ca="1" si="58"/>
        <v/>
      </c>
      <c r="GF14" s="221" t="str">
        <f ca="1">IF(FM14&lt;&gt;"",INDEX(FM12:FM15,MATCH(4,GE12:GE15,0),0),"")</f>
        <v/>
      </c>
      <c r="GG14" s="221" t="str">
        <f ca="1">IF(EP12&lt;&gt;"",EP12,"")</f>
        <v/>
      </c>
      <c r="GH14" s="221">
        <f ca="1">SUMPRODUCT((HX3:HX42=GG14)*(IA3:IA42=GG15)*(IB3:IB42="W"))+SUMPRODUCT((HX3:HX42=GG14)*(IA3:IA42=GG16)*(IB3:IB42="W"))+SUMPRODUCT((HX3:HX42=GG14)*(IA3:IA42=GG13)*(IB3:IB42="W"))+SUMPRODUCT((HX3:HX42=GG15)*(IA3:IA42=GG14)*(IC3:IC42="W"))+SUMPRODUCT((HX3:HX42=GG16)*(IA3:IA42=GG14)*(IC3:IC42="W"))+SUMPRODUCT((HX3:HX42=GG13)*(IA3:IA42=GG14)*(IC3:IC42="W"))</f>
        <v>0</v>
      </c>
      <c r="GI14" s="221">
        <f ca="1">SUMPRODUCT((HX3:HX42=GG14)*(IA3:IA42=GG15)*(IB3:IB42="D"))+SUMPRODUCT((HX3:HX42=GG14)*(IA3:IA42=GG16)*(IB3:IB42="D"))+SUMPRODUCT((HX3:HX42=GG14)*(IA3:IA42=GG13)*(IB3:IB42="D"))+SUMPRODUCT((HX3:HX42=GG15)*(IA3:IA42=GG14)*(IB3:IB42="D"))+SUMPRODUCT((HX3:HX42=GG16)*(IA3:IA42=GG14)*(IB3:IB42="D"))+SUMPRODUCT((HX3:HX42=GG13)*(IA3:IA42=GG14)*(IB3:IB42="D"))</f>
        <v>0</v>
      </c>
      <c r="GJ14" s="221">
        <f ca="1">SUMPRODUCT((HX3:HX42=GG14)*(IA3:IA42=GG15)*(IB3:IB42="L"))+SUMPRODUCT((HX3:HX42=GG14)*(IA3:IA42=GG16)*(IB3:IB42="L"))+SUMPRODUCT((HX3:HX42=GG14)*(IA3:IA42=GG13)*(IB3:IB42="L"))+SUMPRODUCT((HX3:HX42=GG15)*(IA3:IA42=GG14)*(IC3:IC42="L"))+SUMPRODUCT((HX3:HX42=GG16)*(IA3:IA42=GG14)*(IC3:IC42="L"))+SUMPRODUCT((HX3:HX42=GG13)*(IA3:IA42=GG14)*(IC3:IC42="L"))</f>
        <v>0</v>
      </c>
      <c r="GK14" s="221">
        <f ca="1">SUMPRODUCT((HX3:HX42=GG14)*(IA3:IA42=GG15)*HY3:HY42)+SUMPRODUCT((HX3:HX42=GG14)*(IA3:IA42=GG11)*HY3:HY42)+SUMPRODUCT((HX3:HX42=GG14)*(IA3:IA42=GG12)*HY3:HY42)+SUMPRODUCT((HX3:HX42=GG14)*(IA3:IA42=GG13)*HY3:HY42)+SUMPRODUCT((HX3:HX42=GG15)*(IA3:IA42=GG14)*HZ3:HZ42)+SUMPRODUCT((HX3:HX42=GG11)*(IA3:IA42=GG14)*HZ3:HZ42)+SUMPRODUCT((HX3:HX42=GG12)*(IA3:IA42=GG14)*HZ3:HZ42)+SUMPRODUCT((HX3:HX42=GG13)*(IA3:IA42=GG14)*HZ3:HZ42)</f>
        <v>0</v>
      </c>
      <c r="GL14" s="221">
        <f ca="1">SUMPRODUCT((HX3:HX42=GG14)*(IA3:IA42=GG15)*HZ3:HZ42)+SUMPRODUCT((HX3:HX42=GG14)*(IA3:IA42=GG11)*HZ3:HZ42)+SUMPRODUCT((HX3:HX42=GG14)*(IA3:IA42=GG12)*HZ3:HZ42)+SUMPRODUCT((HX3:HX42=GG14)*(IA3:IA42=GG13)*HZ3:HZ42)+SUMPRODUCT((HX3:HX42=GG15)*(IA3:IA42=GG14)*HY3:HY42)+SUMPRODUCT((HX3:HX42=GG11)*(IA3:IA42=GG14)*HY3:HY42)+SUMPRODUCT((HX3:HX42=GG12)*(IA3:IA42=GG14)*HY3:HY42)+SUMPRODUCT((HX3:HX42=GG13)*(IA3:IA42=GG14)*HY3:HY42)</f>
        <v>0</v>
      </c>
      <c r="GM14" s="221">
        <f ca="1">GK14-GL14+1000</f>
        <v>1000</v>
      </c>
      <c r="GN14" s="221" t="str">
        <f t="shared" ca="1" si="59"/>
        <v/>
      </c>
      <c r="GO14" s="221" t="str">
        <f ca="1">IF(GG14&lt;&gt;"",VLOOKUP(GG14,DZ4:EF40,7,FALSE),"")</f>
        <v/>
      </c>
      <c r="GP14" s="221" t="str">
        <f ca="1">IF(GG14&lt;&gt;"",VLOOKUP(GG14,DZ4:EF40,5,FALSE),"")</f>
        <v/>
      </c>
      <c r="GQ14" s="221" t="str">
        <f ca="1">IF(GG14&lt;&gt;"",VLOOKUP(GG14,DZ4:EH40,9,FALSE),"")</f>
        <v/>
      </c>
      <c r="GR14" s="221" t="str">
        <f t="shared" ca="1" si="60"/>
        <v/>
      </c>
      <c r="GS14" s="221" t="str">
        <f ca="1">IF(GG14&lt;&gt;"",RANK(GR14,GR11:GR15),"")</f>
        <v/>
      </c>
      <c r="GT14" s="221" t="str">
        <f ca="1">IF(GG14&lt;&gt;"",SUMPRODUCT((GR11:GR15=GR14)*(GM11:GM15&gt;GM14)),"")</f>
        <v/>
      </c>
      <c r="GU14" s="221" t="str">
        <f ca="1">IF(GG14&lt;&gt;"",SUMPRODUCT((GR11:GR15=GR14)*(GM11:GM15=GM14)*(GK11:GK15&gt;GK14)),"")</f>
        <v/>
      </c>
      <c r="GV14" s="221" t="str">
        <f ca="1">IF(GG14&lt;&gt;"",SUMPRODUCT((GR11:GR15=GR14)*(GM11:GM15=GM14)*(GK11:GK15=GK14)*(GO11:GO15&gt;GO14)),"")</f>
        <v/>
      </c>
      <c r="GW14" s="221" t="str">
        <f ca="1">IF(GG14&lt;&gt;"",SUMPRODUCT((GR11:GR15=GR14)*(GM11:GM15=GM14)*(GK11:GK15=GK14)*(GO11:GO15=GO14)*(GP11:GP15&gt;GP14)),"")</f>
        <v/>
      </c>
      <c r="GX14" s="221" t="str">
        <f ca="1">IF(GG14&lt;&gt;"",SUMPRODUCT((GR11:GR15=GR14)*(GM11:GM15=GM14)*(GK11:GK15=GK14)*(GO11:GO15=GO14)*(GP11:GP15=GP14)*(GQ11:GQ15&gt;GQ14)),"")</f>
        <v/>
      </c>
      <c r="GY14" s="221" t="str">
        <f ca="1">IF(GG14&lt;&gt;"",SUM(GS14:GX14)+2,"")</f>
        <v/>
      </c>
      <c r="GZ14" s="221" t="str">
        <f ca="1">IF(GG14&lt;&gt;"",INDEX(GG13:GG15,MATCH(4,GY13:GY15,0),0),"")</f>
        <v/>
      </c>
      <c r="HA14" s="221" t="str">
        <f>IF(EQ11&lt;&gt;"",EQ11,"")</f>
        <v/>
      </c>
      <c r="HB14" s="221">
        <f ca="1">SUMPRODUCT((HX3:HX42=HA14)*(IA3:IA42=HA15)*(IB3:IB42="W"))+SUMPRODUCT((HX3:HX42=HA14)*(IA3:IA42=HA16)*(IB3:IB42="W"))+SUMPRODUCT((HX3:HX42=HA14)*(IA3:IA42=HA17)*(IB3:IB42="W"))+SUMPRODUCT((HX3:HX42=HA15)*(IA3:IA42=HA14)*(IC3:IC42="W"))+SUMPRODUCT((HX3:HX42=HA16)*(IA3:IA42=HA14)*(IC3:IC42="W"))+SUMPRODUCT((HX3:HX42=HA17)*(IA3:IA42=HA14)*(IC3:IC42="W"))</f>
        <v>0</v>
      </c>
      <c r="HC14" s="221">
        <f ca="1">SUMPRODUCT((HX3:HX42=HA14)*(IA3:IA42=HA15)*(IB3:IB42="D"))+SUMPRODUCT((HX3:HX42=HA14)*(IA3:IA42=HA16)*(IB3:IB42="D"))+SUMPRODUCT((HX3:HX42=HA14)*(IA3:IA42=HA17)*(IB3:IB42="D"))+SUMPRODUCT((HX3:HX42=HA15)*(IA3:IA42=HA14)*(IB3:IB42="D"))+SUMPRODUCT((HX3:HX42=HA16)*(IA3:IA42=HA14)*(IB3:IB42="D"))+SUMPRODUCT((HX3:HX42=HA17)*(IA3:IA42=HA14)*(IB3:IB42="D"))</f>
        <v>0</v>
      </c>
      <c r="HD14" s="221">
        <f ca="1">SUMPRODUCT((HX3:HX42=HA14)*(IA3:IA42=HA15)*(IB3:IB42="L"))+SUMPRODUCT((HX3:HX42=HA14)*(IA3:IA42=HA16)*(IB3:IB42="L"))+SUMPRODUCT((HX3:HX42=HA14)*(IA3:IA42=HA17)*(IB3:IB42="L"))+SUMPRODUCT((HX3:HX42=HA15)*(IA3:IA42=HA14)*(IC3:IC42="L"))+SUMPRODUCT((HX3:HX42=HA16)*(IA3:IA42=HA14)*(IC3:IC42="L"))+SUMPRODUCT((HX3:HX42=HA17)*(IA3:IA42=HA14)*(IC3:IC42="L"))</f>
        <v>0</v>
      </c>
      <c r="HE14" s="221">
        <f ca="1">SUMPRODUCT((HX3:HX42=HA14)*(IA3:IA42=HA15)*HY3:HY42)+SUMPRODUCT((HX3:HX42=HA14)*(IA3:IA42=HA11)*HY3:HY42)+SUMPRODUCT((HX3:HX42=HA14)*(IA3:IA42=HA12)*HY3:HY42)+SUMPRODUCT((HX3:HX42=HA14)*(IA3:IA42=HA13)*HY3:HY42)+SUMPRODUCT((HX3:HX42=HA15)*(IA3:IA42=HA14)*HZ3:HZ42)+SUMPRODUCT((HX3:HX42=HA11)*(IA3:IA42=HA14)*HZ3:HZ42)+SUMPRODUCT((HX3:HX42=HA12)*(IA3:IA42=HA14)*HZ3:HZ42)+SUMPRODUCT((HX3:HX42=HA13)*(IA3:IA42=HA14)*HZ3:HZ42)</f>
        <v>0</v>
      </c>
      <c r="HF14" s="221">
        <f ca="1">SUMPRODUCT((HX3:HX42=HA14)*(IA3:IA42=HA15)*HZ3:HZ42)+SUMPRODUCT((HX3:HX42=HA14)*(IA3:IA42=HA11)*HZ3:HZ42)+SUMPRODUCT((HX3:HX42=HA14)*(IA3:IA42=HA12)*HZ3:HZ42)+SUMPRODUCT((HX3:HX42=HA14)*(IA3:IA42=HA13)*HZ3:HZ42)+SUMPRODUCT((HX3:HX42=HA15)*(IA3:IA42=HA14)*HY3:HY42)+SUMPRODUCT((HX3:HX42=HA11)*(IA3:IA42=HA14)*HY3:HY42)+SUMPRODUCT((HX3:HX42=HA12)*(IA3:IA42=HA14)*HY3:HY42)+SUMPRODUCT((HX3:HX42=HA13)*(IA3:IA42=HA14)*HY3:HY42)</f>
        <v>0</v>
      </c>
      <c r="HG14" s="221">
        <f ca="1">HE14-HF14+1000</f>
        <v>1000</v>
      </c>
      <c r="HH14" s="221" t="str">
        <f t="shared" ref="HH14" si="64">IF(HA14&lt;&gt;"",HB14*3+HC14*1,"")</f>
        <v/>
      </c>
      <c r="HI14" s="221" t="str">
        <f>IF(HA14&lt;&gt;"",VLOOKUP(HA14,DZ4:EF40,7,FALSE),"")</f>
        <v/>
      </c>
      <c r="HJ14" s="221" t="str">
        <f>IF(HA14&lt;&gt;"",VLOOKUP(HA14,DZ4:EF40,5,FALSE),"")</f>
        <v/>
      </c>
      <c r="HK14" s="221" t="str">
        <f>IF(HA14&lt;&gt;"",VLOOKUP(HA14,DZ4:EH40,9,FALSE),"")</f>
        <v/>
      </c>
      <c r="HL14" s="221" t="str">
        <f t="shared" ref="HL14" si="65">HH14</f>
        <v/>
      </c>
      <c r="HM14" s="221" t="str">
        <f>IF(HA14&lt;&gt;"",RANK(HL14,HL11:HL15),"")</f>
        <v/>
      </c>
      <c r="HN14" s="221" t="str">
        <f>IF(HA14&lt;&gt;"",SUMPRODUCT((HL11:HL15=HL14)*(HG11:HG15&gt;HG14)),"")</f>
        <v/>
      </c>
      <c r="HO14" s="221" t="str">
        <f>IF(HA14&lt;&gt;"",SUMPRODUCT((HL11:HL15=HL14)*(HG11:HG15=HG14)*(HE11:HE15&gt;HE14)),"")</f>
        <v/>
      </c>
      <c r="HP14" s="221" t="str">
        <f>IF(HA14&lt;&gt;"",SUMPRODUCT((HL11:HL15=HL14)*(HG11:HG15=HG14)*(HE11:HE15=HE14)*(HI11:HI15&gt;HI14)),"")</f>
        <v/>
      </c>
      <c r="HQ14" s="221" t="str">
        <f>IF(HA14&lt;&gt;"",SUMPRODUCT((HL11:HL15=HL14)*(HG11:HG15=HG14)*(HE11:HE15=HE14)*(HI11:HI15=HI14)*(HJ11:HJ15&gt;HJ14)),"")</f>
        <v/>
      </c>
      <c r="HR14" s="221" t="str">
        <f>IF(HA14&lt;&gt;"",SUMPRODUCT((HL11:HL15=HL14)*(HG11:HG15=HG14)*(HE11:HE15=HE14)*(HI11:HI15=HI14)*(HJ11:HJ15=HJ14)*(HK11:HK15&gt;HK14)),"")</f>
        <v/>
      </c>
      <c r="HS14" s="221" t="str">
        <f>IF(HA14&lt;&gt;"",SUM(HM14:HR14)+3,"")</f>
        <v/>
      </c>
      <c r="HT14" s="221" t="str">
        <f>IF(HA14&lt;&gt;"",IF(HS14=4,HA14,HA15),"")</f>
        <v/>
      </c>
      <c r="HU14" s="221" t="str">
        <f ca="1">IF(HT14&lt;&gt;"",HT14,IF(GZ14&lt;&gt;"",GZ14,IF(GF14&lt;&gt;"",GF14,IF(FL14&lt;&gt;"",FL14,EL14))))</f>
        <v>Wales</v>
      </c>
      <c r="HV14" s="221">
        <v>4</v>
      </c>
      <c r="HW14" s="221">
        <v>12</v>
      </c>
      <c r="HX14" s="221" t="str">
        <f t="shared" si="3"/>
        <v>Portugal</v>
      </c>
      <c r="HY14" s="223">
        <f ca="1">IF(OFFSET('Prediction Sheet'!$W21,0,HY$1)&lt;&gt;"",OFFSET('Prediction Sheet'!$W21,0,HY$1),0)</f>
        <v>0</v>
      </c>
      <c r="HZ14" s="223">
        <f ca="1">IF(OFFSET('Prediction Sheet'!$Y21,0,HY$1)&lt;&gt;"",OFFSET('Prediction Sheet'!$Y21,0,HY$1),0)</f>
        <v>0</v>
      </c>
      <c r="IA14" s="221" t="str">
        <f t="shared" si="4"/>
        <v>Iceland</v>
      </c>
      <c r="IB14" s="221" t="str">
        <f ca="1">IF(AND(OFFSET('Prediction Sheet'!$W21,0,HY$1)&lt;&gt;"",OFFSET('Prediction Sheet'!$Y21,0,HY$1)&lt;&gt;""),IF(HY14&gt;HZ14,"W",IF(HY14=HZ14,"D","L")),"")</f>
        <v/>
      </c>
      <c r="IC14" s="221" t="str">
        <f t="shared" ca="1" si="5"/>
        <v/>
      </c>
      <c r="IF14" s="224" t="s">
        <v>17</v>
      </c>
      <c r="IG14" s="225" t="s">
        <v>4</v>
      </c>
      <c r="IH14" s="225" t="s">
        <v>5</v>
      </c>
      <c r="II14" s="225" t="s">
        <v>111</v>
      </c>
      <c r="IJ14" s="224" t="s">
        <v>5</v>
      </c>
      <c r="IK14" s="224" t="s">
        <v>17</v>
      </c>
      <c r="IL14" s="224" t="s">
        <v>4</v>
      </c>
      <c r="IM14" s="224" t="s">
        <v>111</v>
      </c>
      <c r="IN14" s="225"/>
      <c r="IO14" s="226">
        <f ca="1">IFERROR(MATCH(IO12,IF14:II14,0),0)</f>
        <v>0</v>
      </c>
      <c r="IP14" s="226">
        <f ca="1">IFERROR(MATCH(IP12,IF14:II14,0),0)</f>
        <v>4</v>
      </c>
      <c r="IQ14" s="226">
        <f ca="1">IFERROR(MATCH(IQ12,IF14:II14,0),0)</f>
        <v>3</v>
      </c>
      <c r="IR14" s="226">
        <f ca="1">IFERROR(MATCH(IR12,IF14:II14,0),0)</f>
        <v>1</v>
      </c>
      <c r="IS14" s="226">
        <f t="shared" ca="1" si="61"/>
        <v>8</v>
      </c>
      <c r="IT14" s="225"/>
      <c r="IU14" s="225" t="str">
        <f ca="1">INDEX(IF3:IF8,MATCH(2,IS3:IS8,0),0)</f>
        <v>Sweden</v>
      </c>
      <c r="IV14" s="225"/>
      <c r="MW14" s="223"/>
      <c r="MX14" s="223"/>
      <c r="ND14" s="224"/>
      <c r="NE14" s="225"/>
      <c r="NF14" s="225"/>
      <c r="NG14" s="225"/>
      <c r="NH14" s="224"/>
      <c r="NI14" s="224"/>
      <c r="NJ14" s="224"/>
      <c r="NK14" s="224"/>
      <c r="NL14" s="225"/>
      <c r="NM14" s="226"/>
      <c r="NN14" s="226"/>
      <c r="NO14" s="226"/>
      <c r="NP14" s="226"/>
      <c r="NQ14" s="226"/>
      <c r="NR14" s="225"/>
      <c r="NS14" s="225"/>
      <c r="NT14" s="225"/>
      <c r="RU14" s="223"/>
      <c r="RV14" s="223"/>
      <c r="SB14" s="224"/>
      <c r="SC14" s="225"/>
      <c r="SD14" s="225"/>
      <c r="SE14" s="225"/>
      <c r="SF14" s="224"/>
      <c r="SG14" s="224"/>
      <c r="SH14" s="224"/>
      <c r="SI14" s="224"/>
      <c r="SJ14" s="225"/>
      <c r="SK14" s="226"/>
      <c r="SL14" s="226"/>
      <c r="SM14" s="226"/>
      <c r="SN14" s="226"/>
      <c r="SO14" s="226"/>
      <c r="SP14" s="225"/>
      <c r="SQ14" s="225"/>
      <c r="SR14" s="225"/>
      <c r="WS14" s="223"/>
      <c r="WT14" s="223"/>
      <c r="WZ14" s="224"/>
      <c r="XA14" s="225"/>
      <c r="XB14" s="225"/>
      <c r="XC14" s="225"/>
      <c r="XD14" s="224"/>
      <c r="XE14" s="224"/>
      <c r="XF14" s="224"/>
      <c r="XG14" s="224"/>
      <c r="XH14" s="225"/>
      <c r="XI14" s="226"/>
      <c r="XJ14" s="226"/>
      <c r="XK14" s="226"/>
      <c r="XL14" s="226"/>
      <c r="XM14" s="226"/>
      <c r="XN14" s="225"/>
      <c r="XO14" s="225"/>
      <c r="XP14" s="225"/>
      <c r="ABQ14" s="223"/>
      <c r="ABR14" s="223"/>
      <c r="ABX14" s="224"/>
      <c r="ABY14" s="225"/>
      <c r="ABZ14" s="225"/>
      <c r="ACA14" s="225"/>
      <c r="ACB14" s="224"/>
      <c r="ACC14" s="224"/>
      <c r="ACD14" s="224"/>
      <c r="ACE14" s="224"/>
      <c r="ACF14" s="225"/>
      <c r="ACG14" s="226"/>
      <c r="ACH14" s="226"/>
      <c r="ACI14" s="226"/>
      <c r="ACJ14" s="226"/>
      <c r="ACK14" s="226"/>
      <c r="ACL14" s="225"/>
      <c r="ACM14" s="225"/>
      <c r="ACN14" s="225"/>
      <c r="AGO14" s="223"/>
      <c r="AGP14" s="223"/>
      <c r="AGV14" s="224"/>
      <c r="AGW14" s="225"/>
      <c r="AGX14" s="225"/>
      <c r="AGY14" s="225"/>
      <c r="AGZ14" s="224"/>
      <c r="AHA14" s="224"/>
      <c r="AHB14" s="224"/>
      <c r="AHC14" s="224"/>
      <c r="AHD14" s="225"/>
      <c r="AHE14" s="226"/>
      <c r="AHF14" s="226"/>
      <c r="AHG14" s="226"/>
      <c r="AHH14" s="226"/>
      <c r="AHI14" s="226"/>
      <c r="AHJ14" s="225"/>
      <c r="AHK14" s="225"/>
      <c r="AHL14" s="225"/>
      <c r="ALM14" s="223"/>
      <c r="ALN14" s="223"/>
      <c r="ALT14" s="224"/>
      <c r="ALU14" s="225"/>
      <c r="ALV14" s="225"/>
      <c r="ALW14" s="225"/>
      <c r="ALX14" s="224"/>
      <c r="ALY14" s="224"/>
      <c r="ALZ14" s="224"/>
      <c r="AMA14" s="224"/>
      <c r="AMB14" s="225"/>
      <c r="AMC14" s="226"/>
      <c r="AMD14" s="226"/>
      <c r="AME14" s="226"/>
      <c r="AMF14" s="226"/>
      <c r="AMG14" s="226"/>
      <c r="AMH14" s="225"/>
      <c r="AMI14" s="225"/>
      <c r="AMJ14" s="225"/>
      <c r="AQK14" s="223"/>
      <c r="AQL14" s="223"/>
      <c r="AQR14" s="224"/>
      <c r="AQS14" s="225"/>
      <c r="AQT14" s="225"/>
      <c r="AQU14" s="225"/>
      <c r="AQV14" s="224"/>
      <c r="AQW14" s="224"/>
      <c r="AQX14" s="224"/>
      <c r="AQY14" s="224"/>
      <c r="AQZ14" s="225"/>
      <c r="ARA14" s="226"/>
      <c r="ARB14" s="226"/>
      <c r="ARC14" s="226"/>
      <c r="ARD14" s="226"/>
      <c r="ARE14" s="226"/>
      <c r="ARF14" s="225"/>
      <c r="ARG14" s="225"/>
      <c r="ARH14" s="225"/>
      <c r="AVI14" s="223"/>
      <c r="AVJ14" s="223"/>
      <c r="AVP14" s="224"/>
      <c r="AVQ14" s="225"/>
      <c r="AVR14" s="225"/>
      <c r="AVS14" s="225"/>
      <c r="AVT14" s="224"/>
      <c r="AVU14" s="224"/>
      <c r="AVV14" s="224"/>
      <c r="AVW14" s="224"/>
      <c r="AVX14" s="225"/>
      <c r="AVY14" s="226"/>
      <c r="AVZ14" s="226"/>
      <c r="AWA14" s="226"/>
      <c r="AWB14" s="226"/>
      <c r="AWC14" s="226"/>
      <c r="AWD14" s="225"/>
      <c r="AWE14" s="225"/>
      <c r="AWF14" s="225"/>
      <c r="BAG14" s="223"/>
      <c r="BAH14" s="223"/>
      <c r="BAN14" s="224"/>
      <c r="BAO14" s="225"/>
      <c r="BAP14" s="225"/>
      <c r="BAQ14" s="225"/>
      <c r="BAR14" s="224"/>
      <c r="BAS14" s="224"/>
      <c r="BAT14" s="224"/>
      <c r="BAU14" s="224"/>
      <c r="BAV14" s="225"/>
      <c r="BAW14" s="226"/>
      <c r="BAX14" s="226"/>
      <c r="BAY14" s="226"/>
      <c r="BAZ14" s="226"/>
      <c r="BBA14" s="226"/>
      <c r="BBB14" s="225"/>
      <c r="BBC14" s="225"/>
      <c r="BBD14" s="225"/>
      <c r="BFE14" s="223"/>
      <c r="BFF14" s="223"/>
      <c r="BFL14" s="224"/>
      <c r="BFM14" s="225"/>
      <c r="BFN14" s="225"/>
      <c r="BFO14" s="225"/>
      <c r="BFP14" s="224"/>
      <c r="BFQ14" s="224"/>
      <c r="BFR14" s="224"/>
      <c r="BFS14" s="224"/>
      <c r="BFT14" s="225"/>
      <c r="BFU14" s="226"/>
      <c r="BFV14" s="226"/>
      <c r="BFW14" s="226"/>
      <c r="BFX14" s="226"/>
      <c r="BFY14" s="226"/>
      <c r="BFZ14" s="225"/>
      <c r="BGA14" s="225"/>
      <c r="BGB14" s="225"/>
      <c r="BKC14" s="223"/>
      <c r="BKD14" s="223"/>
      <c r="BKJ14" s="224"/>
      <c r="BKK14" s="225"/>
      <c r="BKL14" s="225"/>
      <c r="BKM14" s="225"/>
      <c r="BKN14" s="224"/>
      <c r="BKO14" s="224"/>
      <c r="BKP14" s="224"/>
      <c r="BKQ14" s="224"/>
      <c r="BKR14" s="225"/>
      <c r="BKS14" s="226"/>
      <c r="BKT14" s="226"/>
      <c r="BKU14" s="226"/>
      <c r="BKV14" s="226"/>
      <c r="BKW14" s="226"/>
      <c r="BKX14" s="225"/>
      <c r="BKY14" s="225"/>
      <c r="BKZ14" s="225"/>
      <c r="BPA14" s="223"/>
      <c r="BPB14" s="223"/>
      <c r="BPH14" s="224"/>
      <c r="BPI14" s="225"/>
      <c r="BPJ14" s="225"/>
      <c r="BPK14" s="225"/>
      <c r="BPL14" s="224"/>
      <c r="BPM14" s="224"/>
      <c r="BPN14" s="224"/>
      <c r="BPO14" s="224"/>
      <c r="BPP14" s="225"/>
      <c r="BPQ14" s="226"/>
      <c r="BPR14" s="226"/>
      <c r="BPS14" s="226"/>
      <c r="BPT14" s="226"/>
      <c r="BPU14" s="226"/>
      <c r="BPV14" s="225"/>
      <c r="BPW14" s="225"/>
      <c r="BPX14" s="225"/>
      <c r="BTY14" s="223"/>
      <c r="BTZ14" s="223"/>
      <c r="BUF14" s="224"/>
      <c r="BUG14" s="225"/>
      <c r="BUH14" s="225"/>
      <c r="BUI14" s="225"/>
      <c r="BUJ14" s="224"/>
      <c r="BUK14" s="224"/>
      <c r="BUL14" s="224"/>
      <c r="BUM14" s="224"/>
      <c r="BUN14" s="225"/>
      <c r="BUO14" s="226"/>
      <c r="BUP14" s="226"/>
      <c r="BUQ14" s="226"/>
      <c r="BUR14" s="226"/>
      <c r="BUS14" s="226"/>
      <c r="BUT14" s="225"/>
      <c r="BUU14" s="225"/>
      <c r="BUV14" s="225"/>
      <c r="BYW14" s="223"/>
      <c r="BYX14" s="223"/>
      <c r="BZD14" s="224"/>
      <c r="BZE14" s="225"/>
      <c r="BZF14" s="225"/>
      <c r="BZG14" s="225"/>
      <c r="BZH14" s="224"/>
      <c r="BZI14" s="224"/>
      <c r="BZJ14" s="224"/>
      <c r="BZK14" s="224"/>
      <c r="BZL14" s="225"/>
      <c r="BZM14" s="226"/>
      <c r="BZN14" s="226"/>
      <c r="BZO14" s="226"/>
      <c r="BZP14" s="226"/>
      <c r="BZQ14" s="226"/>
      <c r="BZR14" s="225"/>
      <c r="BZS14" s="225"/>
      <c r="BZT14" s="225"/>
      <c r="CDU14" s="223"/>
      <c r="CDV14" s="223"/>
      <c r="CEB14" s="224"/>
      <c r="CEC14" s="225"/>
      <c r="CED14" s="225"/>
      <c r="CEE14" s="225"/>
      <c r="CEF14" s="224"/>
      <c r="CEG14" s="224"/>
      <c r="CEH14" s="224"/>
      <c r="CEI14" s="224"/>
      <c r="CEJ14" s="225"/>
      <c r="CEK14" s="226"/>
      <c r="CEL14" s="226"/>
      <c r="CEM14" s="226"/>
      <c r="CEN14" s="226"/>
      <c r="CEO14" s="226"/>
      <c r="CEP14" s="225"/>
      <c r="CEQ14" s="225"/>
      <c r="CER14" s="225"/>
      <c r="CIS14" s="223"/>
      <c r="CIT14" s="223"/>
      <c r="CIZ14" s="224"/>
      <c r="CJA14" s="225"/>
      <c r="CJB14" s="225"/>
      <c r="CJC14" s="225"/>
      <c r="CJD14" s="224"/>
      <c r="CJE14" s="224"/>
      <c r="CJF14" s="224"/>
      <c r="CJG14" s="224"/>
      <c r="CJH14" s="225"/>
      <c r="CJI14" s="226"/>
      <c r="CJJ14" s="226"/>
      <c r="CJK14" s="226"/>
      <c r="CJL14" s="226"/>
      <c r="CJM14" s="226"/>
      <c r="CJN14" s="225"/>
      <c r="CJO14" s="225"/>
      <c r="CJP14" s="225"/>
      <c r="CNQ14" s="223"/>
      <c r="CNR14" s="223"/>
      <c r="CNX14" s="224"/>
      <c r="CNY14" s="225"/>
      <c r="CNZ14" s="225"/>
      <c r="COA14" s="225"/>
      <c r="COB14" s="224"/>
      <c r="COC14" s="224"/>
      <c r="COD14" s="224"/>
      <c r="COE14" s="224"/>
      <c r="COF14" s="225"/>
      <c r="COG14" s="226"/>
      <c r="COH14" s="226"/>
      <c r="COI14" s="226"/>
      <c r="COJ14" s="226"/>
      <c r="COK14" s="226"/>
      <c r="COL14" s="225"/>
      <c r="COM14" s="225"/>
      <c r="CON14" s="225"/>
      <c r="CSO14" s="223"/>
      <c r="CSP14" s="223"/>
      <c r="CSV14" s="224"/>
      <c r="CSW14" s="225"/>
      <c r="CSX14" s="225"/>
      <c r="CSY14" s="225"/>
      <c r="CSZ14" s="224"/>
      <c r="CTA14" s="224"/>
      <c r="CTB14" s="224"/>
      <c r="CTC14" s="224"/>
      <c r="CTD14" s="225"/>
      <c r="CTE14" s="226"/>
      <c r="CTF14" s="226"/>
      <c r="CTG14" s="226"/>
      <c r="CTH14" s="226"/>
      <c r="CTI14" s="226"/>
      <c r="CTJ14" s="225"/>
      <c r="CTK14" s="225"/>
      <c r="CTL14" s="225"/>
      <c r="CXM14" s="223"/>
      <c r="CXN14" s="223"/>
      <c r="CXT14" s="224"/>
      <c r="CXU14" s="225"/>
      <c r="CXV14" s="225"/>
      <c r="CXW14" s="225"/>
      <c r="CXX14" s="224"/>
      <c r="CXY14" s="224"/>
      <c r="CXZ14" s="224"/>
      <c r="CYA14" s="224"/>
      <c r="CYB14" s="225"/>
      <c r="CYC14" s="226"/>
      <c r="CYD14" s="226"/>
      <c r="CYE14" s="226"/>
      <c r="CYF14" s="226"/>
      <c r="CYG14" s="226"/>
      <c r="CYH14" s="225"/>
      <c r="CYI14" s="225"/>
      <c r="CYJ14" s="225"/>
      <c r="DCK14" s="223"/>
      <c r="DCL14" s="223"/>
      <c r="DCR14" s="224"/>
      <c r="DCS14" s="225"/>
      <c r="DCT14" s="225"/>
      <c r="DCU14" s="225"/>
      <c r="DCV14" s="224"/>
      <c r="DCW14" s="224"/>
      <c r="DCX14" s="224"/>
      <c r="DCY14" s="224"/>
      <c r="DCZ14" s="225"/>
      <c r="DDA14" s="226"/>
      <c r="DDB14" s="226"/>
      <c r="DDC14" s="226"/>
      <c r="DDD14" s="226"/>
      <c r="DDE14" s="226"/>
      <c r="DDF14" s="225"/>
      <c r="DDG14" s="225"/>
      <c r="DDH14" s="225"/>
      <c r="DHI14" s="223"/>
      <c r="DHJ14" s="223"/>
      <c r="DHP14" s="224"/>
      <c r="DHQ14" s="225"/>
      <c r="DHR14" s="225"/>
      <c r="DHS14" s="225"/>
      <c r="DHT14" s="224"/>
      <c r="DHU14" s="224"/>
      <c r="DHV14" s="224"/>
      <c r="DHW14" s="224"/>
      <c r="DHX14" s="225"/>
      <c r="DHY14" s="226"/>
      <c r="DHZ14" s="226"/>
      <c r="DIA14" s="226"/>
      <c r="DIB14" s="226"/>
      <c r="DIC14" s="226"/>
      <c r="DID14" s="225"/>
      <c r="DIE14" s="225"/>
      <c r="DIF14" s="225"/>
      <c r="DMG14" s="223"/>
      <c r="DMH14" s="223"/>
      <c r="DMN14" s="224"/>
      <c r="DMO14" s="225"/>
      <c r="DMP14" s="225"/>
      <c r="DMQ14" s="225"/>
      <c r="DMR14" s="224"/>
      <c r="DMS14" s="224"/>
      <c r="DMT14" s="224"/>
      <c r="DMU14" s="224"/>
      <c r="DMV14" s="225"/>
      <c r="DMW14" s="226"/>
      <c r="DMX14" s="226"/>
      <c r="DMY14" s="226"/>
      <c r="DMZ14" s="226"/>
      <c r="DNA14" s="226"/>
      <c r="DNB14" s="225"/>
      <c r="DNC14" s="225"/>
      <c r="DND14" s="225"/>
      <c r="DRE14" s="223"/>
      <c r="DRF14" s="223"/>
      <c r="DRL14" s="224"/>
      <c r="DRM14" s="225"/>
      <c r="DRN14" s="225"/>
      <c r="DRO14" s="225"/>
      <c r="DRP14" s="224"/>
      <c r="DRQ14" s="224"/>
      <c r="DRR14" s="224"/>
      <c r="DRS14" s="224"/>
      <c r="DRT14" s="225"/>
      <c r="DRU14" s="226"/>
      <c r="DRV14" s="226"/>
      <c r="DRW14" s="226"/>
      <c r="DRX14" s="226"/>
      <c r="DRY14" s="226"/>
      <c r="DRZ14" s="225"/>
      <c r="DSA14" s="225"/>
      <c r="DSB14" s="225"/>
      <c r="DWC14" s="223"/>
      <c r="DWD14" s="223"/>
      <c r="DWJ14" s="224"/>
      <c r="DWK14" s="225"/>
      <c r="DWL14" s="225"/>
      <c r="DWM14" s="225"/>
      <c r="DWN14" s="224"/>
      <c r="DWO14" s="224"/>
      <c r="DWP14" s="224"/>
      <c r="DWQ14" s="224"/>
      <c r="DWR14" s="225"/>
      <c r="DWS14" s="226"/>
      <c r="DWT14" s="226"/>
      <c r="DWU14" s="226"/>
      <c r="DWV14" s="226"/>
      <c r="DWW14" s="226"/>
      <c r="DWX14" s="225"/>
      <c r="DWY14" s="225"/>
      <c r="DWZ14" s="225"/>
      <c r="EBA14" s="223"/>
      <c r="EBB14" s="223"/>
      <c r="EBH14" s="224"/>
      <c r="EBI14" s="225"/>
      <c r="EBJ14" s="225"/>
      <c r="EBK14" s="225"/>
      <c r="EBL14" s="224"/>
      <c r="EBM14" s="224"/>
      <c r="EBN14" s="224"/>
      <c r="EBO14" s="224"/>
      <c r="EBP14" s="225"/>
      <c r="EBQ14" s="226"/>
      <c r="EBR14" s="226"/>
      <c r="EBS14" s="226"/>
      <c r="EBT14" s="226"/>
      <c r="EBU14" s="226"/>
      <c r="EBV14" s="225"/>
      <c r="EBW14" s="225"/>
      <c r="EBX14" s="225"/>
      <c r="EFY14" s="223"/>
      <c r="EFZ14" s="223"/>
      <c r="EGF14" s="224"/>
      <c r="EGG14" s="225"/>
      <c r="EGH14" s="225"/>
      <c r="EGI14" s="225"/>
      <c r="EGJ14" s="224"/>
      <c r="EGK14" s="224"/>
      <c r="EGL14" s="224"/>
      <c r="EGM14" s="224"/>
      <c r="EGN14" s="225"/>
      <c r="EGO14" s="226"/>
      <c r="EGP14" s="226"/>
      <c r="EGQ14" s="226"/>
      <c r="EGR14" s="226"/>
      <c r="EGS14" s="226"/>
      <c r="EGT14" s="225"/>
      <c r="EGU14" s="225"/>
      <c r="EGV14" s="225"/>
      <c r="EKW14" s="223"/>
      <c r="EKX14" s="223"/>
      <c r="ELD14" s="224"/>
      <c r="ELE14" s="225"/>
      <c r="ELF14" s="225"/>
      <c r="ELG14" s="225"/>
      <c r="ELH14" s="224"/>
      <c r="ELI14" s="224"/>
      <c r="ELJ14" s="224"/>
      <c r="ELK14" s="224"/>
      <c r="ELL14" s="225"/>
      <c r="ELM14" s="226"/>
      <c r="ELN14" s="226"/>
      <c r="ELO14" s="226"/>
      <c r="ELP14" s="226"/>
      <c r="ELQ14" s="226"/>
      <c r="ELR14" s="225"/>
      <c r="ELS14" s="225"/>
      <c r="ELT14" s="225"/>
      <c r="EPU14" s="223"/>
      <c r="EPV14" s="223"/>
      <c r="EQB14" s="224"/>
      <c r="EQC14" s="225"/>
      <c r="EQD14" s="225"/>
      <c r="EQE14" s="225"/>
      <c r="EQF14" s="224"/>
      <c r="EQG14" s="224"/>
      <c r="EQH14" s="224"/>
      <c r="EQI14" s="224"/>
      <c r="EQJ14" s="225"/>
      <c r="EQK14" s="226"/>
      <c r="EQL14" s="226"/>
      <c r="EQM14" s="226"/>
      <c r="EQN14" s="226"/>
      <c r="EQO14" s="226"/>
      <c r="EQP14" s="225"/>
      <c r="EQQ14" s="225"/>
      <c r="EQR14" s="225"/>
      <c r="EUS14" s="223"/>
      <c r="EUT14" s="223"/>
      <c r="EUZ14" s="224"/>
      <c r="EVA14" s="225"/>
      <c r="EVB14" s="225"/>
      <c r="EVC14" s="225"/>
      <c r="EVD14" s="224"/>
      <c r="EVE14" s="224"/>
      <c r="EVF14" s="224"/>
      <c r="EVG14" s="224"/>
      <c r="EVH14" s="225"/>
      <c r="EVI14" s="226"/>
      <c r="EVJ14" s="226"/>
      <c r="EVK14" s="226"/>
      <c r="EVL14" s="226"/>
      <c r="EVM14" s="226"/>
      <c r="EVN14" s="225"/>
      <c r="EVO14" s="225"/>
      <c r="EVP14" s="225"/>
      <c r="EZQ14" s="223"/>
      <c r="EZR14" s="223"/>
      <c r="EZX14" s="224"/>
      <c r="EZY14" s="225"/>
      <c r="EZZ14" s="225"/>
      <c r="FAA14" s="225"/>
      <c r="FAB14" s="224"/>
      <c r="FAC14" s="224"/>
      <c r="FAD14" s="224"/>
      <c r="FAE14" s="224"/>
      <c r="FAF14" s="225"/>
      <c r="FAG14" s="226"/>
      <c r="FAH14" s="226"/>
      <c r="FAI14" s="226"/>
      <c r="FAJ14" s="226"/>
      <c r="FAK14" s="226"/>
      <c r="FAL14" s="225"/>
      <c r="FAM14" s="225"/>
      <c r="FAN14" s="225"/>
      <c r="FEO14" s="223"/>
      <c r="FEP14" s="223"/>
      <c r="FEV14" s="224"/>
      <c r="FEW14" s="225"/>
      <c r="FEX14" s="225"/>
      <c r="FEY14" s="225"/>
      <c r="FEZ14" s="224"/>
      <c r="FFA14" s="224"/>
      <c r="FFB14" s="224"/>
      <c r="FFC14" s="224"/>
      <c r="FFD14" s="225"/>
      <c r="FFE14" s="226"/>
      <c r="FFF14" s="226"/>
      <c r="FFG14" s="226"/>
      <c r="FFH14" s="226"/>
      <c r="FFI14" s="226"/>
      <c r="FFJ14" s="225"/>
      <c r="FFK14" s="225"/>
      <c r="FFL14" s="225"/>
      <c r="FJM14" s="223"/>
      <c r="FJN14" s="223"/>
      <c r="FJT14" s="224"/>
      <c r="FJU14" s="225"/>
      <c r="FJV14" s="225"/>
      <c r="FJW14" s="225"/>
      <c r="FJX14" s="224"/>
      <c r="FJY14" s="224"/>
      <c r="FJZ14" s="224"/>
      <c r="FKA14" s="224"/>
      <c r="FKB14" s="225"/>
      <c r="FKC14" s="226"/>
      <c r="FKD14" s="226"/>
      <c r="FKE14" s="226"/>
      <c r="FKF14" s="226"/>
      <c r="FKG14" s="226"/>
      <c r="FKH14" s="225"/>
      <c r="FKI14" s="225"/>
      <c r="FKJ14" s="225"/>
      <c r="FOK14" s="223"/>
      <c r="FOL14" s="223"/>
      <c r="FOR14" s="224"/>
      <c r="FOS14" s="225"/>
      <c r="FOT14" s="225"/>
      <c r="FOU14" s="225"/>
      <c r="FOV14" s="224"/>
      <c r="FOW14" s="224"/>
      <c r="FOX14" s="224"/>
      <c r="FOY14" s="224"/>
      <c r="FOZ14" s="225"/>
      <c r="FPA14" s="226"/>
      <c r="FPB14" s="226"/>
      <c r="FPC14" s="226"/>
      <c r="FPD14" s="226"/>
      <c r="FPE14" s="226"/>
      <c r="FPF14" s="225"/>
      <c r="FPG14" s="225"/>
      <c r="FPH14" s="225"/>
      <c r="FTI14" s="223"/>
      <c r="FTJ14" s="223"/>
      <c r="FTP14" s="224"/>
      <c r="FTQ14" s="225"/>
      <c r="FTR14" s="225"/>
      <c r="FTS14" s="225"/>
      <c r="FTT14" s="224"/>
      <c r="FTU14" s="224"/>
      <c r="FTV14" s="224"/>
      <c r="FTW14" s="224"/>
      <c r="FTX14" s="225"/>
      <c r="FTY14" s="226"/>
      <c r="FTZ14" s="226"/>
      <c r="FUA14" s="226"/>
      <c r="FUB14" s="226"/>
      <c r="FUC14" s="226"/>
      <c r="FUD14" s="225"/>
      <c r="FUE14" s="225"/>
      <c r="FUF14" s="225"/>
      <c r="FYG14" s="223"/>
      <c r="FYH14" s="223"/>
      <c r="FYN14" s="224"/>
      <c r="FYO14" s="225"/>
      <c r="FYP14" s="225"/>
      <c r="FYQ14" s="225"/>
      <c r="FYR14" s="224"/>
      <c r="FYS14" s="224"/>
      <c r="FYT14" s="224"/>
      <c r="FYU14" s="224"/>
      <c r="FYV14" s="225"/>
      <c r="FYW14" s="226"/>
      <c r="FYX14" s="226"/>
      <c r="FYY14" s="226"/>
      <c r="FYZ14" s="226"/>
      <c r="FZA14" s="226"/>
      <c r="FZB14" s="225"/>
      <c r="FZC14" s="225"/>
      <c r="FZD14" s="225"/>
      <c r="GDE14" s="223"/>
      <c r="GDF14" s="223"/>
      <c r="GDL14" s="224"/>
      <c r="GDM14" s="225"/>
      <c r="GDN14" s="225"/>
      <c r="GDO14" s="225"/>
      <c r="GDP14" s="224"/>
      <c r="GDQ14" s="224"/>
      <c r="GDR14" s="224"/>
      <c r="GDS14" s="224"/>
      <c r="GDT14" s="225"/>
      <c r="GDU14" s="226"/>
      <c r="GDV14" s="226"/>
      <c r="GDW14" s="226"/>
      <c r="GDX14" s="226"/>
      <c r="GDY14" s="226"/>
      <c r="GDZ14" s="225"/>
      <c r="GEA14" s="225"/>
      <c r="GEB14" s="225"/>
      <c r="GIC14" s="223"/>
      <c r="GID14" s="223"/>
      <c r="GIJ14" s="224"/>
      <c r="GIK14" s="225"/>
      <c r="GIL14" s="225"/>
      <c r="GIM14" s="225"/>
      <c r="GIN14" s="224"/>
      <c r="GIO14" s="224"/>
      <c r="GIP14" s="224"/>
      <c r="GIQ14" s="224"/>
      <c r="GIR14" s="225"/>
      <c r="GIS14" s="226"/>
      <c r="GIT14" s="226"/>
      <c r="GIU14" s="226"/>
      <c r="GIV14" s="226"/>
      <c r="GIW14" s="226"/>
      <c r="GIX14" s="225"/>
      <c r="GIY14" s="225"/>
      <c r="GIZ14" s="225"/>
      <c r="GNA14" s="223"/>
      <c r="GNB14" s="223"/>
      <c r="GNH14" s="224"/>
      <c r="GNI14" s="225"/>
      <c r="GNJ14" s="225"/>
      <c r="GNK14" s="225"/>
      <c r="GNL14" s="224"/>
      <c r="GNM14" s="224"/>
      <c r="GNN14" s="224"/>
      <c r="GNO14" s="224"/>
      <c r="GNP14" s="225"/>
      <c r="GNQ14" s="226"/>
      <c r="GNR14" s="226"/>
      <c r="GNS14" s="226"/>
      <c r="GNT14" s="226"/>
      <c r="GNU14" s="226"/>
      <c r="GNV14" s="225"/>
      <c r="GNW14" s="225"/>
      <c r="GNX14" s="225"/>
      <c r="GRY14" s="223"/>
      <c r="GRZ14" s="223"/>
      <c r="GSF14" s="224"/>
      <c r="GSG14" s="225"/>
      <c r="GSH14" s="225"/>
      <c r="GSI14" s="225"/>
      <c r="GSJ14" s="224"/>
      <c r="GSK14" s="224"/>
      <c r="GSL14" s="224"/>
      <c r="GSM14" s="224"/>
      <c r="GSN14" s="225"/>
      <c r="GSO14" s="226"/>
      <c r="GSP14" s="226"/>
      <c r="GSQ14" s="226"/>
      <c r="GSR14" s="226"/>
      <c r="GSS14" s="226"/>
      <c r="GST14" s="225"/>
      <c r="GSU14" s="225"/>
      <c r="GSV14" s="225"/>
      <c r="GWW14" s="223"/>
      <c r="GWX14" s="223"/>
      <c r="GXD14" s="224"/>
      <c r="GXE14" s="225"/>
      <c r="GXF14" s="225"/>
      <c r="GXG14" s="225"/>
      <c r="GXH14" s="224"/>
      <c r="GXI14" s="224"/>
      <c r="GXJ14" s="224"/>
      <c r="GXK14" s="224"/>
      <c r="GXL14" s="225"/>
      <c r="GXM14" s="226"/>
      <c r="GXN14" s="226"/>
      <c r="GXO14" s="226"/>
      <c r="GXP14" s="226"/>
      <c r="GXQ14" s="226"/>
      <c r="GXR14" s="225"/>
      <c r="GXS14" s="225"/>
      <c r="GXT14" s="225"/>
      <c r="HBU14" s="223"/>
      <c r="HBV14" s="223"/>
      <c r="HCB14" s="224"/>
      <c r="HCC14" s="225"/>
      <c r="HCD14" s="225"/>
      <c r="HCE14" s="225"/>
      <c r="HCF14" s="224"/>
      <c r="HCG14" s="224"/>
      <c r="HCH14" s="224"/>
      <c r="HCI14" s="224"/>
      <c r="HCJ14" s="225"/>
      <c r="HCK14" s="226"/>
      <c r="HCL14" s="226"/>
      <c r="HCM14" s="226"/>
      <c r="HCN14" s="226"/>
      <c r="HCO14" s="226"/>
      <c r="HCP14" s="225"/>
      <c r="HCQ14" s="225"/>
      <c r="HCR14" s="225"/>
      <c r="HGS14" s="223"/>
      <c r="HGT14" s="223"/>
      <c r="HGZ14" s="224"/>
      <c r="HHA14" s="225"/>
      <c r="HHB14" s="225"/>
      <c r="HHC14" s="225"/>
      <c r="HHD14" s="224"/>
      <c r="HHE14" s="224"/>
      <c r="HHF14" s="224"/>
      <c r="HHG14" s="224"/>
      <c r="HHH14" s="225"/>
      <c r="HHI14" s="226"/>
      <c r="HHJ14" s="226"/>
      <c r="HHK14" s="226"/>
      <c r="HHL14" s="226"/>
      <c r="HHM14" s="226"/>
      <c r="HHN14" s="225"/>
      <c r="HHO14" s="225"/>
      <c r="HHP14" s="225"/>
      <c r="HLQ14" s="223"/>
      <c r="HLR14" s="223"/>
      <c r="HLX14" s="224"/>
      <c r="HLY14" s="225"/>
      <c r="HLZ14" s="225"/>
      <c r="HMA14" s="225"/>
      <c r="HMB14" s="224"/>
      <c r="HMC14" s="224"/>
      <c r="HMD14" s="224"/>
      <c r="HME14" s="224"/>
      <c r="HMF14" s="225"/>
      <c r="HMG14" s="226"/>
      <c r="HMH14" s="226"/>
      <c r="HMI14" s="226"/>
      <c r="HMJ14" s="226"/>
      <c r="HMK14" s="226"/>
      <c r="HML14" s="225"/>
      <c r="HMM14" s="225"/>
      <c r="HMN14" s="225"/>
      <c r="HQO14" s="223"/>
      <c r="HQP14" s="223"/>
      <c r="HQV14" s="224"/>
      <c r="HQW14" s="225"/>
      <c r="HQX14" s="225"/>
      <c r="HQY14" s="225"/>
      <c r="HQZ14" s="224"/>
      <c r="HRA14" s="224"/>
      <c r="HRB14" s="224"/>
      <c r="HRC14" s="224"/>
      <c r="HRD14" s="225"/>
      <c r="HRE14" s="226"/>
      <c r="HRF14" s="226"/>
      <c r="HRG14" s="226"/>
      <c r="HRH14" s="226"/>
      <c r="HRI14" s="226"/>
      <c r="HRJ14" s="225"/>
      <c r="HRK14" s="225"/>
      <c r="HRL14" s="225"/>
      <c r="HVM14" s="223"/>
      <c r="HVN14" s="223"/>
      <c r="HVT14" s="224"/>
      <c r="HVU14" s="225"/>
      <c r="HVV14" s="225"/>
      <c r="HVW14" s="225"/>
      <c r="HVX14" s="224"/>
      <c r="HVY14" s="224"/>
      <c r="HVZ14" s="224"/>
      <c r="HWA14" s="224"/>
      <c r="HWB14" s="225"/>
      <c r="HWC14" s="226"/>
      <c r="HWD14" s="226"/>
      <c r="HWE14" s="226"/>
      <c r="HWF14" s="226"/>
      <c r="HWG14" s="226"/>
      <c r="HWH14" s="225"/>
      <c r="HWI14" s="225"/>
      <c r="HWJ14" s="225"/>
      <c r="IAK14" s="223"/>
      <c r="IAL14" s="223"/>
      <c r="IAR14" s="224"/>
      <c r="IAS14" s="225"/>
      <c r="IAT14" s="225"/>
      <c r="IAU14" s="225"/>
      <c r="IAV14" s="224"/>
      <c r="IAW14" s="224"/>
      <c r="IAX14" s="224"/>
      <c r="IAY14" s="224"/>
      <c r="IAZ14" s="225"/>
      <c r="IBA14" s="226"/>
      <c r="IBB14" s="226"/>
      <c r="IBC14" s="226"/>
      <c r="IBD14" s="226"/>
      <c r="IBE14" s="226"/>
      <c r="IBF14" s="225"/>
      <c r="IBG14" s="225"/>
      <c r="IBH14" s="225"/>
      <c r="IFI14" s="223"/>
      <c r="IFJ14" s="223"/>
      <c r="IFP14" s="224"/>
      <c r="IFQ14" s="225"/>
      <c r="IFR14" s="225"/>
      <c r="IFS14" s="225"/>
      <c r="IFT14" s="224"/>
      <c r="IFU14" s="224"/>
      <c r="IFV14" s="224"/>
      <c r="IFW14" s="224"/>
      <c r="IFX14" s="225"/>
      <c r="IFY14" s="226"/>
      <c r="IFZ14" s="226"/>
      <c r="IGA14" s="226"/>
      <c r="IGB14" s="226"/>
      <c r="IGC14" s="226"/>
      <c r="IGD14" s="225"/>
      <c r="IGE14" s="225"/>
      <c r="IGF14" s="225"/>
      <c r="IKG14" s="223"/>
      <c r="IKH14" s="223"/>
      <c r="IKN14" s="224"/>
      <c r="IKO14" s="225"/>
      <c r="IKP14" s="225"/>
      <c r="IKQ14" s="225"/>
      <c r="IKR14" s="224"/>
      <c r="IKS14" s="224"/>
      <c r="IKT14" s="224"/>
      <c r="IKU14" s="224"/>
      <c r="IKV14" s="225"/>
      <c r="IKW14" s="226"/>
      <c r="IKX14" s="226"/>
      <c r="IKY14" s="226"/>
      <c r="IKZ14" s="226"/>
      <c r="ILA14" s="226"/>
      <c r="ILB14" s="225"/>
      <c r="ILC14" s="225"/>
      <c r="ILD14" s="225"/>
      <c r="IPE14" s="223"/>
      <c r="IPF14" s="223"/>
      <c r="IPL14" s="224"/>
      <c r="IPM14" s="225"/>
      <c r="IPN14" s="225"/>
      <c r="IPO14" s="225"/>
      <c r="IPP14" s="224"/>
      <c r="IPQ14" s="224"/>
      <c r="IPR14" s="224"/>
      <c r="IPS14" s="224"/>
      <c r="IPT14" s="225"/>
      <c r="IPU14" s="226"/>
      <c r="IPV14" s="226"/>
      <c r="IPW14" s="226"/>
      <c r="IPX14" s="226"/>
      <c r="IPY14" s="226"/>
      <c r="IPZ14" s="225"/>
      <c r="IQA14" s="225"/>
      <c r="IQB14" s="225"/>
      <c r="IUC14" s="223"/>
      <c r="IUD14" s="223"/>
      <c r="IUJ14" s="224"/>
      <c r="IUK14" s="225"/>
      <c r="IUL14" s="225"/>
      <c r="IUM14" s="225"/>
      <c r="IUN14" s="224"/>
      <c r="IUO14" s="224"/>
      <c r="IUP14" s="224"/>
      <c r="IUQ14" s="224"/>
      <c r="IUR14" s="225"/>
      <c r="IUS14" s="226"/>
      <c r="IUT14" s="226"/>
      <c r="IUU14" s="226"/>
      <c r="IUV14" s="226"/>
      <c r="IUW14" s="226"/>
      <c r="IUX14" s="225"/>
      <c r="IUY14" s="225"/>
      <c r="IUZ14" s="225"/>
      <c r="IZA14" s="223"/>
      <c r="IZB14" s="223"/>
      <c r="IZH14" s="224"/>
      <c r="IZI14" s="225"/>
      <c r="IZJ14" s="225"/>
      <c r="IZK14" s="225"/>
      <c r="IZL14" s="224"/>
      <c r="IZM14" s="224"/>
      <c r="IZN14" s="224"/>
      <c r="IZO14" s="224"/>
      <c r="IZP14" s="225"/>
      <c r="IZQ14" s="226"/>
      <c r="IZR14" s="226"/>
      <c r="IZS14" s="226"/>
      <c r="IZT14" s="226"/>
      <c r="IZU14" s="226"/>
      <c r="IZV14" s="225"/>
      <c r="IZW14" s="225"/>
      <c r="IZX14" s="225"/>
      <c r="JDY14" s="223"/>
      <c r="JDZ14" s="223"/>
      <c r="JEF14" s="224"/>
      <c r="JEG14" s="225"/>
      <c r="JEH14" s="225"/>
      <c r="JEI14" s="225"/>
      <c r="JEJ14" s="224"/>
      <c r="JEK14" s="224"/>
      <c r="JEL14" s="224"/>
      <c r="JEM14" s="224"/>
      <c r="JEN14" s="225"/>
      <c r="JEO14" s="226"/>
      <c r="JEP14" s="226"/>
      <c r="JEQ14" s="226"/>
      <c r="JER14" s="226"/>
      <c r="JES14" s="226"/>
      <c r="JET14" s="225"/>
      <c r="JEU14" s="225"/>
      <c r="JEV14" s="225"/>
      <c r="JIW14" s="223"/>
      <c r="JIX14" s="223"/>
      <c r="JJD14" s="224"/>
      <c r="JJE14" s="225"/>
      <c r="JJF14" s="225"/>
      <c r="JJG14" s="225"/>
      <c r="JJH14" s="224"/>
      <c r="JJI14" s="224"/>
      <c r="JJJ14" s="224"/>
      <c r="JJK14" s="224"/>
      <c r="JJL14" s="225"/>
      <c r="JJM14" s="226"/>
      <c r="JJN14" s="226"/>
      <c r="JJO14" s="226"/>
      <c r="JJP14" s="226"/>
      <c r="JJQ14" s="226"/>
      <c r="JJR14" s="225"/>
      <c r="JJS14" s="225"/>
      <c r="JJT14" s="225"/>
      <c r="JNU14" s="223"/>
      <c r="JNV14" s="223"/>
      <c r="JOB14" s="224"/>
      <c r="JOC14" s="225"/>
      <c r="JOD14" s="225"/>
      <c r="JOE14" s="225"/>
      <c r="JOF14" s="224"/>
      <c r="JOG14" s="224"/>
      <c r="JOH14" s="224"/>
      <c r="JOI14" s="224"/>
      <c r="JOJ14" s="225"/>
      <c r="JOK14" s="226"/>
      <c r="JOL14" s="226"/>
      <c r="JOM14" s="226"/>
      <c r="JON14" s="226"/>
      <c r="JOO14" s="226"/>
      <c r="JOP14" s="225"/>
      <c r="JOQ14" s="225"/>
      <c r="JOR14" s="225"/>
      <c r="JSS14" s="223"/>
      <c r="JST14" s="223"/>
      <c r="JSZ14" s="224"/>
      <c r="JTA14" s="225"/>
      <c r="JTB14" s="225"/>
      <c r="JTC14" s="225"/>
      <c r="JTD14" s="224"/>
      <c r="JTE14" s="224"/>
      <c r="JTF14" s="224"/>
      <c r="JTG14" s="224"/>
      <c r="JTH14" s="225"/>
      <c r="JTI14" s="226"/>
      <c r="JTJ14" s="226"/>
      <c r="JTK14" s="226"/>
      <c r="JTL14" s="226"/>
      <c r="JTM14" s="226"/>
      <c r="JTN14" s="225"/>
      <c r="JTO14" s="225"/>
      <c r="JTP14" s="225"/>
      <c r="JXQ14" s="223"/>
      <c r="JXR14" s="223"/>
      <c r="JXX14" s="224"/>
      <c r="JXY14" s="225"/>
      <c r="JXZ14" s="225"/>
      <c r="JYA14" s="225"/>
      <c r="JYB14" s="224"/>
      <c r="JYC14" s="224"/>
      <c r="JYD14" s="224"/>
      <c r="JYE14" s="224"/>
      <c r="JYF14" s="225"/>
      <c r="JYG14" s="226"/>
      <c r="JYH14" s="226"/>
      <c r="JYI14" s="226"/>
      <c r="JYJ14" s="226"/>
      <c r="JYK14" s="226"/>
      <c r="JYL14" s="225"/>
      <c r="JYM14" s="225"/>
      <c r="JYN14" s="225"/>
      <c r="KCO14" s="223"/>
      <c r="KCP14" s="223"/>
      <c r="KCV14" s="224"/>
      <c r="KCW14" s="225"/>
      <c r="KCX14" s="225"/>
      <c r="KCY14" s="225"/>
      <c r="KCZ14" s="224"/>
      <c r="KDA14" s="224"/>
      <c r="KDB14" s="224"/>
      <c r="KDC14" s="224"/>
      <c r="KDD14" s="225"/>
      <c r="KDE14" s="226"/>
      <c r="KDF14" s="226"/>
      <c r="KDG14" s="226"/>
      <c r="KDH14" s="226"/>
      <c r="KDI14" s="226"/>
      <c r="KDJ14" s="225"/>
      <c r="KDK14" s="225"/>
      <c r="KDL14" s="225"/>
      <c r="KHM14" s="223"/>
      <c r="KHN14" s="223"/>
      <c r="KHT14" s="224"/>
      <c r="KHU14" s="225"/>
      <c r="KHV14" s="225"/>
      <c r="KHW14" s="225"/>
      <c r="KHX14" s="224"/>
      <c r="KHY14" s="224"/>
      <c r="KHZ14" s="224"/>
      <c r="KIA14" s="224"/>
      <c r="KIB14" s="225"/>
      <c r="KIC14" s="226"/>
      <c r="KID14" s="226"/>
      <c r="KIE14" s="226"/>
      <c r="KIF14" s="226"/>
      <c r="KIG14" s="226"/>
      <c r="KIH14" s="225"/>
      <c r="KII14" s="225"/>
      <c r="KIJ14" s="225"/>
      <c r="KMK14" s="223"/>
      <c r="KML14" s="223"/>
      <c r="KMR14" s="224"/>
      <c r="KMS14" s="225"/>
      <c r="KMT14" s="225"/>
      <c r="KMU14" s="225"/>
      <c r="KMV14" s="224"/>
      <c r="KMW14" s="224"/>
      <c r="KMX14" s="224"/>
      <c r="KMY14" s="224"/>
      <c r="KMZ14" s="225"/>
      <c r="KNA14" s="226"/>
      <c r="KNB14" s="226"/>
      <c r="KNC14" s="226"/>
      <c r="KND14" s="226"/>
      <c r="KNE14" s="226"/>
      <c r="KNF14" s="225"/>
      <c r="KNG14" s="225"/>
      <c r="KNH14" s="225"/>
      <c r="KRI14" s="223"/>
      <c r="KRJ14" s="223"/>
      <c r="KRP14" s="224"/>
      <c r="KRQ14" s="225"/>
      <c r="KRR14" s="225"/>
      <c r="KRS14" s="225"/>
      <c r="KRT14" s="224"/>
      <c r="KRU14" s="224"/>
      <c r="KRV14" s="224"/>
      <c r="KRW14" s="224"/>
      <c r="KRX14" s="225"/>
      <c r="KRY14" s="226"/>
      <c r="KRZ14" s="226"/>
      <c r="KSA14" s="226"/>
      <c r="KSB14" s="226"/>
      <c r="KSC14" s="226"/>
      <c r="KSD14" s="225"/>
      <c r="KSE14" s="225"/>
      <c r="KSF14" s="225"/>
      <c r="KWG14" s="223"/>
      <c r="KWH14" s="223"/>
      <c r="KWN14" s="224"/>
      <c r="KWO14" s="225"/>
      <c r="KWP14" s="225"/>
      <c r="KWQ14" s="225"/>
      <c r="KWR14" s="224"/>
      <c r="KWS14" s="224"/>
      <c r="KWT14" s="224"/>
      <c r="KWU14" s="224"/>
      <c r="KWV14" s="225"/>
      <c r="KWW14" s="226"/>
      <c r="KWX14" s="226"/>
      <c r="KWY14" s="226"/>
      <c r="KWZ14" s="226"/>
      <c r="KXA14" s="226"/>
      <c r="KXB14" s="225"/>
      <c r="KXC14" s="225"/>
      <c r="KXD14" s="225"/>
      <c r="LBE14" s="223"/>
      <c r="LBF14" s="223"/>
      <c r="LBL14" s="224"/>
      <c r="LBM14" s="225"/>
      <c r="LBN14" s="225"/>
      <c r="LBO14" s="225"/>
      <c r="LBP14" s="224"/>
      <c r="LBQ14" s="224"/>
      <c r="LBR14" s="224"/>
      <c r="LBS14" s="224"/>
      <c r="LBT14" s="225"/>
      <c r="LBU14" s="226"/>
      <c r="LBV14" s="226"/>
      <c r="LBW14" s="226"/>
      <c r="LBX14" s="226"/>
      <c r="LBY14" s="226"/>
      <c r="LBZ14" s="225"/>
      <c r="LCA14" s="225"/>
      <c r="LCB14" s="225"/>
      <c r="LGC14" s="223"/>
      <c r="LGD14" s="223"/>
      <c r="LGJ14" s="224"/>
      <c r="LGK14" s="225"/>
      <c r="LGL14" s="225"/>
      <c r="LGM14" s="225"/>
      <c r="LGN14" s="224"/>
      <c r="LGO14" s="224"/>
      <c r="LGP14" s="224"/>
      <c r="LGQ14" s="224"/>
      <c r="LGR14" s="225"/>
      <c r="LGS14" s="226"/>
      <c r="LGT14" s="226"/>
      <c r="LGU14" s="226"/>
      <c r="LGV14" s="226"/>
      <c r="LGW14" s="226"/>
      <c r="LGX14" s="225"/>
      <c r="LGY14" s="225"/>
      <c r="LGZ14" s="225"/>
      <c r="LLA14" s="223"/>
      <c r="LLB14" s="223"/>
      <c r="LLH14" s="224"/>
      <c r="LLI14" s="225"/>
      <c r="LLJ14" s="225"/>
      <c r="LLK14" s="225"/>
      <c r="LLL14" s="224"/>
      <c r="LLM14" s="224"/>
      <c r="LLN14" s="224"/>
      <c r="LLO14" s="224"/>
      <c r="LLP14" s="225"/>
      <c r="LLQ14" s="226"/>
      <c r="LLR14" s="226"/>
      <c r="LLS14" s="226"/>
      <c r="LLT14" s="226"/>
      <c r="LLU14" s="226"/>
      <c r="LLV14" s="225"/>
      <c r="LLW14" s="225"/>
      <c r="LLX14" s="225"/>
      <c r="LPY14" s="223"/>
      <c r="LPZ14" s="223"/>
      <c r="LQF14" s="224"/>
      <c r="LQG14" s="225"/>
      <c r="LQH14" s="225"/>
      <c r="LQI14" s="225"/>
      <c r="LQJ14" s="224"/>
      <c r="LQK14" s="224"/>
      <c r="LQL14" s="224"/>
      <c r="LQM14" s="224"/>
      <c r="LQN14" s="225"/>
      <c r="LQO14" s="226"/>
      <c r="LQP14" s="226"/>
      <c r="LQQ14" s="226"/>
      <c r="LQR14" s="226"/>
      <c r="LQS14" s="226"/>
      <c r="LQT14" s="225"/>
      <c r="LQU14" s="225"/>
      <c r="LQV14" s="225"/>
      <c r="LUW14" s="223"/>
      <c r="LUX14" s="223"/>
      <c r="LVD14" s="224"/>
      <c r="LVE14" s="225"/>
      <c r="LVF14" s="225"/>
      <c r="LVG14" s="225"/>
      <c r="LVH14" s="224"/>
      <c r="LVI14" s="224"/>
      <c r="LVJ14" s="224"/>
      <c r="LVK14" s="224"/>
      <c r="LVL14" s="225"/>
      <c r="LVM14" s="226"/>
      <c r="LVN14" s="226"/>
      <c r="LVO14" s="226"/>
      <c r="LVP14" s="226"/>
      <c r="LVQ14" s="226"/>
      <c r="LVR14" s="225"/>
      <c r="LVS14" s="225"/>
      <c r="LVT14" s="225"/>
      <c r="LZU14" s="223"/>
      <c r="LZV14" s="223"/>
      <c r="MAB14" s="224"/>
      <c r="MAC14" s="225"/>
      <c r="MAD14" s="225"/>
      <c r="MAE14" s="225"/>
      <c r="MAF14" s="224"/>
      <c r="MAG14" s="224"/>
      <c r="MAH14" s="224"/>
      <c r="MAI14" s="224"/>
      <c r="MAJ14" s="225"/>
      <c r="MAK14" s="226"/>
      <c r="MAL14" s="226"/>
      <c r="MAM14" s="226"/>
      <c r="MAN14" s="226"/>
      <c r="MAO14" s="226"/>
      <c r="MAP14" s="225"/>
      <c r="MAQ14" s="225"/>
      <c r="MAR14" s="225"/>
      <c r="MES14" s="223"/>
      <c r="MET14" s="223"/>
      <c r="MEZ14" s="224"/>
      <c r="MFA14" s="225"/>
      <c r="MFB14" s="225"/>
      <c r="MFC14" s="225"/>
      <c r="MFD14" s="224"/>
      <c r="MFE14" s="224"/>
      <c r="MFF14" s="224"/>
      <c r="MFG14" s="224"/>
      <c r="MFH14" s="225"/>
      <c r="MFI14" s="226"/>
      <c r="MFJ14" s="226"/>
      <c r="MFK14" s="226"/>
      <c r="MFL14" s="226"/>
      <c r="MFM14" s="226"/>
      <c r="MFN14" s="225"/>
      <c r="MFO14" s="225"/>
      <c r="MFP14" s="225"/>
      <c r="MJQ14" s="223"/>
      <c r="MJR14" s="223"/>
      <c r="MJX14" s="224"/>
      <c r="MJY14" s="225"/>
      <c r="MJZ14" s="225"/>
      <c r="MKA14" s="225"/>
      <c r="MKB14" s="224"/>
      <c r="MKC14" s="224"/>
      <c r="MKD14" s="224"/>
      <c r="MKE14" s="224"/>
      <c r="MKF14" s="225"/>
      <c r="MKG14" s="226"/>
      <c r="MKH14" s="226"/>
      <c r="MKI14" s="226"/>
      <c r="MKJ14" s="226"/>
      <c r="MKK14" s="226"/>
      <c r="MKL14" s="225"/>
      <c r="MKM14" s="225"/>
      <c r="MKN14" s="225"/>
      <c r="MOO14" s="223"/>
      <c r="MOP14" s="223"/>
      <c r="MOV14" s="224"/>
      <c r="MOW14" s="225"/>
      <c r="MOX14" s="225"/>
      <c r="MOY14" s="225"/>
      <c r="MOZ14" s="224"/>
      <c r="MPA14" s="224"/>
      <c r="MPB14" s="224"/>
      <c r="MPC14" s="224"/>
      <c r="MPD14" s="225"/>
      <c r="MPE14" s="226"/>
      <c r="MPF14" s="226"/>
      <c r="MPG14" s="226"/>
      <c r="MPH14" s="226"/>
      <c r="MPI14" s="226"/>
      <c r="MPJ14" s="225"/>
      <c r="MPK14" s="225"/>
      <c r="MPL14" s="225"/>
      <c r="MTM14" s="223"/>
      <c r="MTN14" s="223"/>
      <c r="MTT14" s="224"/>
      <c r="MTU14" s="225"/>
      <c r="MTV14" s="225"/>
      <c r="MTW14" s="225"/>
      <c r="MTX14" s="224"/>
      <c r="MTY14" s="224"/>
      <c r="MTZ14" s="224"/>
      <c r="MUA14" s="224"/>
      <c r="MUB14" s="225"/>
      <c r="MUC14" s="226"/>
      <c r="MUD14" s="226"/>
      <c r="MUE14" s="226"/>
      <c r="MUF14" s="226"/>
      <c r="MUG14" s="226"/>
      <c r="MUH14" s="225"/>
      <c r="MUI14" s="225"/>
      <c r="MUJ14" s="225"/>
      <c r="MYK14" s="223"/>
      <c r="MYL14" s="223"/>
      <c r="MYR14" s="224"/>
      <c r="MYS14" s="225"/>
      <c r="MYT14" s="225"/>
      <c r="MYU14" s="225"/>
      <c r="MYV14" s="224"/>
      <c r="MYW14" s="224"/>
      <c r="MYX14" s="224"/>
      <c r="MYY14" s="224"/>
      <c r="MYZ14" s="225"/>
      <c r="MZA14" s="226"/>
      <c r="MZB14" s="226"/>
      <c r="MZC14" s="226"/>
      <c r="MZD14" s="226"/>
      <c r="MZE14" s="226"/>
      <c r="MZF14" s="225"/>
      <c r="MZG14" s="225"/>
      <c r="MZH14" s="225"/>
      <c r="NDI14" s="223"/>
      <c r="NDJ14" s="223"/>
      <c r="NDP14" s="224"/>
      <c r="NDQ14" s="225"/>
      <c r="NDR14" s="225"/>
      <c r="NDS14" s="225"/>
      <c r="NDT14" s="224"/>
      <c r="NDU14" s="224"/>
      <c r="NDV14" s="224"/>
      <c r="NDW14" s="224"/>
      <c r="NDX14" s="225"/>
      <c r="NDY14" s="226"/>
      <c r="NDZ14" s="226"/>
      <c r="NEA14" s="226"/>
      <c r="NEB14" s="226"/>
      <c r="NEC14" s="226"/>
      <c r="NED14" s="225"/>
      <c r="NEE14" s="225"/>
      <c r="NEF14" s="225"/>
      <c r="NIG14" s="223"/>
      <c r="NIH14" s="223"/>
      <c r="NIN14" s="224"/>
      <c r="NIO14" s="225"/>
      <c r="NIP14" s="225"/>
      <c r="NIQ14" s="225"/>
      <c r="NIR14" s="224"/>
      <c r="NIS14" s="224"/>
      <c r="NIT14" s="224"/>
      <c r="NIU14" s="224"/>
      <c r="NIV14" s="225"/>
      <c r="NIW14" s="226"/>
      <c r="NIX14" s="226"/>
      <c r="NIY14" s="226"/>
      <c r="NIZ14" s="226"/>
      <c r="NJA14" s="226"/>
      <c r="NJB14" s="225"/>
      <c r="NJC14" s="225"/>
      <c r="NJD14" s="225"/>
      <c r="NNE14" s="223"/>
      <c r="NNF14" s="223"/>
      <c r="NNL14" s="224"/>
      <c r="NNM14" s="225"/>
      <c r="NNN14" s="225"/>
      <c r="NNO14" s="225"/>
      <c r="NNP14" s="224"/>
      <c r="NNQ14" s="224"/>
      <c r="NNR14" s="224"/>
      <c r="NNS14" s="224"/>
      <c r="NNT14" s="225"/>
      <c r="NNU14" s="226"/>
      <c r="NNV14" s="226"/>
      <c r="NNW14" s="226"/>
      <c r="NNX14" s="226"/>
      <c r="NNY14" s="226"/>
      <c r="NNZ14" s="225"/>
      <c r="NOA14" s="225"/>
      <c r="NOB14" s="225"/>
      <c r="NSC14" s="223"/>
      <c r="NSD14" s="223"/>
      <c r="NSJ14" s="224"/>
      <c r="NSK14" s="225"/>
      <c r="NSL14" s="225"/>
      <c r="NSM14" s="225"/>
      <c r="NSN14" s="224"/>
      <c r="NSO14" s="224"/>
      <c r="NSP14" s="224"/>
      <c r="NSQ14" s="224"/>
      <c r="NSR14" s="225"/>
      <c r="NSS14" s="226"/>
      <c r="NST14" s="226"/>
      <c r="NSU14" s="226"/>
      <c r="NSV14" s="226"/>
      <c r="NSW14" s="226"/>
      <c r="NSX14" s="225"/>
      <c r="NSY14" s="225"/>
      <c r="NSZ14" s="225"/>
      <c r="NXA14" s="223"/>
      <c r="NXB14" s="223"/>
      <c r="NXH14" s="224"/>
      <c r="NXI14" s="225"/>
      <c r="NXJ14" s="225"/>
      <c r="NXK14" s="225"/>
      <c r="NXL14" s="224"/>
      <c r="NXM14" s="224"/>
      <c r="NXN14" s="224"/>
      <c r="NXO14" s="224"/>
      <c r="NXP14" s="225"/>
      <c r="NXQ14" s="226"/>
      <c r="NXR14" s="226"/>
      <c r="NXS14" s="226"/>
      <c r="NXT14" s="226"/>
      <c r="NXU14" s="226"/>
      <c r="NXV14" s="225"/>
      <c r="NXW14" s="225"/>
      <c r="NXX14" s="225"/>
      <c r="OBY14" s="223"/>
      <c r="OBZ14" s="223"/>
      <c r="OCF14" s="224"/>
      <c r="OCG14" s="225"/>
      <c r="OCH14" s="225"/>
      <c r="OCI14" s="225"/>
      <c r="OCJ14" s="224"/>
      <c r="OCK14" s="224"/>
      <c r="OCL14" s="224"/>
      <c r="OCM14" s="224"/>
      <c r="OCN14" s="225"/>
      <c r="OCO14" s="226"/>
      <c r="OCP14" s="226"/>
      <c r="OCQ14" s="226"/>
      <c r="OCR14" s="226"/>
      <c r="OCS14" s="226"/>
      <c r="OCT14" s="225"/>
      <c r="OCU14" s="225"/>
      <c r="OCV14" s="225"/>
      <c r="OGW14" s="223"/>
      <c r="OGX14" s="223"/>
      <c r="OHD14" s="224"/>
      <c r="OHE14" s="225"/>
      <c r="OHF14" s="225"/>
      <c r="OHG14" s="225"/>
      <c r="OHH14" s="224"/>
      <c r="OHI14" s="224"/>
      <c r="OHJ14" s="224"/>
      <c r="OHK14" s="224"/>
      <c r="OHL14" s="225"/>
      <c r="OHM14" s="226"/>
      <c r="OHN14" s="226"/>
      <c r="OHO14" s="226"/>
      <c r="OHP14" s="226"/>
      <c r="OHQ14" s="226"/>
      <c r="OHR14" s="225"/>
      <c r="OHS14" s="225"/>
      <c r="OHT14" s="225"/>
      <c r="OLU14" s="223"/>
      <c r="OLV14" s="223"/>
      <c r="OMB14" s="224"/>
      <c r="OMC14" s="225"/>
      <c r="OMD14" s="225"/>
      <c r="OME14" s="225"/>
      <c r="OMF14" s="224"/>
      <c r="OMG14" s="224"/>
      <c r="OMH14" s="224"/>
      <c r="OMI14" s="224"/>
      <c r="OMJ14" s="225"/>
      <c r="OMK14" s="226"/>
      <c r="OML14" s="226"/>
      <c r="OMM14" s="226"/>
      <c r="OMN14" s="226"/>
      <c r="OMO14" s="226"/>
      <c r="OMP14" s="225"/>
      <c r="OMQ14" s="225"/>
      <c r="OMR14" s="225"/>
      <c r="OQS14" s="223"/>
      <c r="OQT14" s="223"/>
      <c r="OQZ14" s="224"/>
      <c r="ORA14" s="225"/>
      <c r="ORB14" s="225"/>
      <c r="ORC14" s="225"/>
      <c r="ORD14" s="224"/>
      <c r="ORE14" s="224"/>
      <c r="ORF14" s="224"/>
      <c r="ORG14" s="224"/>
      <c r="ORH14" s="225"/>
      <c r="ORI14" s="226"/>
      <c r="ORJ14" s="226"/>
      <c r="ORK14" s="226"/>
      <c r="ORL14" s="226"/>
      <c r="ORM14" s="226"/>
      <c r="ORN14" s="225"/>
      <c r="ORO14" s="225"/>
      <c r="ORP14" s="225"/>
      <c r="OVQ14" s="223"/>
      <c r="OVR14" s="223"/>
      <c r="OVX14" s="224"/>
      <c r="OVY14" s="225"/>
      <c r="OVZ14" s="225"/>
      <c r="OWA14" s="225"/>
      <c r="OWB14" s="224"/>
      <c r="OWC14" s="224"/>
      <c r="OWD14" s="224"/>
      <c r="OWE14" s="224"/>
      <c r="OWF14" s="225"/>
      <c r="OWG14" s="226"/>
      <c r="OWH14" s="226"/>
      <c r="OWI14" s="226"/>
      <c r="OWJ14" s="226"/>
      <c r="OWK14" s="226"/>
      <c r="OWL14" s="225"/>
      <c r="OWM14" s="225"/>
      <c r="OWN14" s="225"/>
      <c r="PAO14" s="223"/>
      <c r="PAP14" s="223"/>
      <c r="PAV14" s="224"/>
      <c r="PAW14" s="225"/>
      <c r="PAX14" s="225"/>
      <c r="PAY14" s="225"/>
      <c r="PAZ14" s="224"/>
      <c r="PBA14" s="224"/>
      <c r="PBB14" s="224"/>
      <c r="PBC14" s="224"/>
      <c r="PBD14" s="225"/>
      <c r="PBE14" s="226"/>
      <c r="PBF14" s="226"/>
      <c r="PBG14" s="226"/>
      <c r="PBH14" s="226"/>
      <c r="PBI14" s="226"/>
      <c r="PBJ14" s="225"/>
      <c r="PBK14" s="225"/>
      <c r="PBL14" s="225"/>
      <c r="PFM14" s="223"/>
      <c r="PFN14" s="223"/>
      <c r="PFT14" s="224"/>
      <c r="PFU14" s="225"/>
      <c r="PFV14" s="225"/>
      <c r="PFW14" s="225"/>
      <c r="PFX14" s="224"/>
      <c r="PFY14" s="224"/>
      <c r="PFZ14" s="224"/>
      <c r="PGA14" s="224"/>
      <c r="PGB14" s="225"/>
      <c r="PGC14" s="226"/>
      <c r="PGD14" s="226"/>
      <c r="PGE14" s="226"/>
      <c r="PGF14" s="226"/>
      <c r="PGG14" s="226"/>
      <c r="PGH14" s="225"/>
      <c r="PGI14" s="225"/>
      <c r="PGJ14" s="225"/>
      <c r="PKK14" s="223"/>
      <c r="PKL14" s="223"/>
      <c r="PKR14" s="224"/>
      <c r="PKS14" s="225"/>
      <c r="PKT14" s="225"/>
      <c r="PKU14" s="225"/>
      <c r="PKV14" s="224"/>
      <c r="PKW14" s="224"/>
      <c r="PKX14" s="224"/>
      <c r="PKY14" s="224"/>
      <c r="PKZ14" s="225"/>
      <c r="PLA14" s="226"/>
      <c r="PLB14" s="226"/>
      <c r="PLC14" s="226"/>
      <c r="PLD14" s="226"/>
      <c r="PLE14" s="226"/>
      <c r="PLF14" s="225"/>
      <c r="PLG14" s="225"/>
      <c r="PLH14" s="225"/>
      <c r="PPI14" s="223"/>
      <c r="PPJ14" s="223"/>
      <c r="PPP14" s="224"/>
      <c r="PPQ14" s="225"/>
      <c r="PPR14" s="225"/>
      <c r="PPS14" s="225"/>
      <c r="PPT14" s="224"/>
      <c r="PPU14" s="224"/>
      <c r="PPV14" s="224"/>
      <c r="PPW14" s="224"/>
      <c r="PPX14" s="225"/>
      <c r="PPY14" s="226"/>
      <c r="PPZ14" s="226"/>
      <c r="PQA14" s="226"/>
      <c r="PQB14" s="226"/>
      <c r="PQC14" s="226"/>
      <c r="PQD14" s="225"/>
      <c r="PQE14" s="225"/>
      <c r="PQF14" s="225"/>
      <c r="PUG14" s="223"/>
      <c r="PUH14" s="223"/>
      <c r="PUN14" s="224"/>
      <c r="PUO14" s="225"/>
      <c r="PUP14" s="225"/>
      <c r="PUQ14" s="225"/>
      <c r="PUR14" s="224"/>
      <c r="PUS14" s="224"/>
      <c r="PUT14" s="224"/>
      <c r="PUU14" s="224"/>
      <c r="PUV14" s="225"/>
      <c r="PUW14" s="226"/>
      <c r="PUX14" s="226"/>
      <c r="PUY14" s="226"/>
      <c r="PUZ14" s="226"/>
      <c r="PVA14" s="226"/>
      <c r="PVB14" s="225"/>
      <c r="PVC14" s="225"/>
      <c r="PVD14" s="225"/>
      <c r="PZE14" s="223"/>
      <c r="PZF14" s="223"/>
      <c r="PZL14" s="224"/>
      <c r="PZM14" s="225"/>
      <c r="PZN14" s="225"/>
      <c r="PZO14" s="225"/>
      <c r="PZP14" s="224"/>
      <c r="PZQ14" s="224"/>
      <c r="PZR14" s="224"/>
      <c r="PZS14" s="224"/>
      <c r="PZT14" s="225"/>
      <c r="PZU14" s="226"/>
      <c r="PZV14" s="226"/>
      <c r="PZW14" s="226"/>
      <c r="PZX14" s="226"/>
      <c r="PZY14" s="226"/>
      <c r="PZZ14" s="225"/>
      <c r="QAA14" s="225"/>
      <c r="QAB14" s="225"/>
      <c r="QEC14" s="223"/>
      <c r="QED14" s="223"/>
      <c r="QEJ14" s="224"/>
      <c r="QEK14" s="225"/>
      <c r="QEL14" s="225"/>
      <c r="QEM14" s="225"/>
      <c r="QEN14" s="224"/>
      <c r="QEO14" s="224"/>
      <c r="QEP14" s="224"/>
      <c r="QEQ14" s="224"/>
      <c r="QER14" s="225"/>
      <c r="QES14" s="226"/>
      <c r="QET14" s="226"/>
      <c r="QEU14" s="226"/>
      <c r="QEV14" s="226"/>
      <c r="QEW14" s="226"/>
      <c r="QEX14" s="225"/>
      <c r="QEY14" s="225"/>
      <c r="QEZ14" s="225"/>
      <c r="QJA14" s="223"/>
      <c r="QJB14" s="223"/>
      <c r="QJH14" s="224"/>
      <c r="QJI14" s="225"/>
      <c r="QJJ14" s="225"/>
      <c r="QJK14" s="225"/>
      <c r="QJL14" s="224"/>
      <c r="QJM14" s="224"/>
      <c r="QJN14" s="224"/>
      <c r="QJO14" s="224"/>
      <c r="QJP14" s="225"/>
      <c r="QJQ14" s="226"/>
      <c r="QJR14" s="226"/>
      <c r="QJS14" s="226"/>
      <c r="QJT14" s="226"/>
      <c r="QJU14" s="226"/>
      <c r="QJV14" s="225"/>
      <c r="QJW14" s="225"/>
      <c r="QJX14" s="225"/>
      <c r="QNY14" s="223"/>
      <c r="QNZ14" s="223"/>
      <c r="QOF14" s="224"/>
      <c r="QOG14" s="225"/>
      <c r="QOH14" s="225"/>
      <c r="QOI14" s="225"/>
      <c r="QOJ14" s="224"/>
      <c r="QOK14" s="224"/>
      <c r="QOL14" s="224"/>
      <c r="QOM14" s="224"/>
      <c r="QON14" s="225"/>
      <c r="QOO14" s="226"/>
      <c r="QOP14" s="226"/>
      <c r="QOQ14" s="226"/>
      <c r="QOR14" s="226"/>
      <c r="QOS14" s="226"/>
      <c r="QOT14" s="225"/>
      <c r="QOU14" s="225"/>
      <c r="QOV14" s="225"/>
      <c r="QSW14" s="223"/>
      <c r="QSX14" s="223"/>
      <c r="QTD14" s="224"/>
      <c r="QTE14" s="225"/>
      <c r="QTF14" s="225"/>
      <c r="QTG14" s="225"/>
      <c r="QTH14" s="224"/>
      <c r="QTI14" s="224"/>
      <c r="QTJ14" s="224"/>
      <c r="QTK14" s="224"/>
      <c r="QTL14" s="225"/>
      <c r="QTM14" s="226"/>
      <c r="QTN14" s="226"/>
      <c r="QTO14" s="226"/>
      <c r="QTP14" s="226"/>
      <c r="QTQ14" s="226"/>
      <c r="QTR14" s="225"/>
      <c r="QTS14" s="225"/>
      <c r="QTT14" s="225"/>
      <c r="QXU14" s="223"/>
      <c r="QXV14" s="223"/>
      <c r="QYB14" s="224"/>
      <c r="QYC14" s="225"/>
      <c r="QYD14" s="225"/>
      <c r="QYE14" s="225"/>
      <c r="QYF14" s="224"/>
      <c r="QYG14" s="224"/>
      <c r="QYH14" s="224"/>
      <c r="QYI14" s="224"/>
      <c r="QYJ14" s="225"/>
      <c r="QYK14" s="226"/>
      <c r="QYL14" s="226"/>
      <c r="QYM14" s="226"/>
      <c r="QYN14" s="226"/>
      <c r="QYO14" s="226"/>
      <c r="QYP14" s="225"/>
      <c r="QYQ14" s="225"/>
      <c r="QYR14" s="225"/>
      <c r="RCS14" s="223"/>
      <c r="RCT14" s="223"/>
      <c r="RCZ14" s="224"/>
      <c r="RDA14" s="225"/>
      <c r="RDB14" s="225"/>
      <c r="RDC14" s="225"/>
      <c r="RDD14" s="224"/>
      <c r="RDE14" s="224"/>
      <c r="RDF14" s="224"/>
      <c r="RDG14" s="224"/>
      <c r="RDH14" s="225"/>
      <c r="RDI14" s="226"/>
      <c r="RDJ14" s="226"/>
      <c r="RDK14" s="226"/>
      <c r="RDL14" s="226"/>
      <c r="RDM14" s="226"/>
      <c r="RDN14" s="225"/>
      <c r="RDO14" s="225"/>
      <c r="RDP14" s="225"/>
      <c r="RHQ14" s="223"/>
      <c r="RHR14" s="223"/>
      <c r="RHX14" s="224"/>
      <c r="RHY14" s="225"/>
      <c r="RHZ14" s="225"/>
      <c r="RIA14" s="225"/>
      <c r="RIB14" s="224"/>
      <c r="RIC14" s="224"/>
      <c r="RID14" s="224"/>
      <c r="RIE14" s="224"/>
      <c r="RIF14" s="225"/>
      <c r="RIG14" s="226"/>
      <c r="RIH14" s="226"/>
      <c r="RII14" s="226"/>
      <c r="RIJ14" s="226"/>
      <c r="RIK14" s="226"/>
      <c r="RIL14" s="225"/>
      <c r="RIM14" s="225"/>
      <c r="RIN14" s="225"/>
      <c r="RMO14" s="223"/>
      <c r="RMP14" s="223"/>
      <c r="RMV14" s="224"/>
      <c r="RMW14" s="225"/>
      <c r="RMX14" s="225"/>
      <c r="RMY14" s="225"/>
      <c r="RMZ14" s="224"/>
      <c r="RNA14" s="224"/>
      <c r="RNB14" s="224"/>
      <c r="RNC14" s="224"/>
      <c r="RND14" s="225"/>
      <c r="RNE14" s="226"/>
      <c r="RNF14" s="226"/>
      <c r="RNG14" s="226"/>
      <c r="RNH14" s="226"/>
      <c r="RNI14" s="226"/>
      <c r="RNJ14" s="225"/>
      <c r="RNK14" s="225"/>
      <c r="RNL14" s="225"/>
      <c r="RRM14" s="223"/>
      <c r="RRN14" s="223"/>
      <c r="RRT14" s="224"/>
      <c r="RRU14" s="225"/>
      <c r="RRV14" s="225"/>
      <c r="RRW14" s="225"/>
      <c r="RRX14" s="224"/>
      <c r="RRY14" s="224"/>
      <c r="RRZ14" s="224"/>
      <c r="RSA14" s="224"/>
      <c r="RSB14" s="225"/>
      <c r="RSC14" s="226"/>
      <c r="RSD14" s="226"/>
      <c r="RSE14" s="226"/>
      <c r="RSF14" s="226"/>
      <c r="RSG14" s="226"/>
      <c r="RSH14" s="225"/>
      <c r="RSI14" s="225"/>
      <c r="RSJ14" s="225"/>
      <c r="RWK14" s="223"/>
      <c r="RWL14" s="223"/>
      <c r="RWR14" s="224"/>
      <c r="RWS14" s="225"/>
      <c r="RWT14" s="225"/>
      <c r="RWU14" s="225"/>
      <c r="RWV14" s="224"/>
      <c r="RWW14" s="224"/>
      <c r="RWX14" s="224"/>
      <c r="RWY14" s="224"/>
      <c r="RWZ14" s="225"/>
      <c r="RXA14" s="226"/>
      <c r="RXB14" s="226"/>
      <c r="RXC14" s="226"/>
      <c r="RXD14" s="226"/>
      <c r="RXE14" s="226"/>
      <c r="RXF14" s="225"/>
      <c r="RXG14" s="225"/>
      <c r="RXH14" s="225"/>
      <c r="SBI14" s="223"/>
      <c r="SBJ14" s="223"/>
      <c r="SBP14" s="224"/>
      <c r="SBQ14" s="225"/>
      <c r="SBR14" s="225"/>
      <c r="SBS14" s="225"/>
      <c r="SBT14" s="224"/>
      <c r="SBU14" s="224"/>
      <c r="SBV14" s="224"/>
      <c r="SBW14" s="224"/>
      <c r="SBX14" s="225"/>
      <c r="SBY14" s="226"/>
      <c r="SBZ14" s="226"/>
      <c r="SCA14" s="226"/>
      <c r="SCB14" s="226"/>
      <c r="SCC14" s="226"/>
      <c r="SCD14" s="225"/>
      <c r="SCE14" s="225"/>
      <c r="SCF14" s="225"/>
    </row>
    <row r="15" spans="1:1024 1129:2048 2153:3072 3177:4096 4201:5120 5225:6144 6249:7168 7273:8192 8297:9216 9321:10240 10345:11264 11369:12288 12393:12928" ht="13.2" x14ac:dyDescent="0.25">
      <c r="CY15" s="221">
        <v>13</v>
      </c>
      <c r="CZ15" s="221" t="str">
        <f>Tournament!H25</f>
        <v>Russia</v>
      </c>
      <c r="DA15" s="221">
        <f>IF(AND(Tournament!J25&lt;&gt;"",Tournament!L25&lt;&gt;""),Tournament!J25,0)</f>
        <v>0</v>
      </c>
      <c r="DB15" s="221">
        <f>IF(AND(Tournament!L25&lt;&gt;"",Tournament!J25&lt;&gt;""),Tournament!L25,0)</f>
        <v>0</v>
      </c>
      <c r="DC15" s="221" t="str">
        <f>Tournament!N25</f>
        <v>Slovakia</v>
      </c>
      <c r="DD15" s="221" t="str">
        <f>IF(AND(Tournament!J25&lt;&gt;"",Tournament!L25&lt;&gt;""),IF(DA15&gt;DB15,"W",IF(DA15=DB15,"D","L")),"")</f>
        <v/>
      </c>
      <c r="DE15" s="221" t="str">
        <f t="shared" si="0"/>
        <v/>
      </c>
      <c r="DH15" s="224" t="s">
        <v>17</v>
      </c>
      <c r="DI15" s="225" t="s">
        <v>4</v>
      </c>
      <c r="DJ15" s="225" t="s">
        <v>5</v>
      </c>
      <c r="DK15" s="225" t="s">
        <v>112</v>
      </c>
      <c r="DL15" s="224" t="s">
        <v>5</v>
      </c>
      <c r="DM15" s="224" t="s">
        <v>17</v>
      </c>
      <c r="DN15" s="224" t="s">
        <v>4</v>
      </c>
      <c r="DO15" s="224" t="s">
        <v>112</v>
      </c>
      <c r="DP15" s="225"/>
      <c r="DQ15" s="226">
        <f>IFERROR(MATCH(DQ12,DH15:DK15,0),0)</f>
        <v>0</v>
      </c>
      <c r="DR15" s="226">
        <f>IFERROR(MATCH(DR12,DH15:DK15,0),0)</f>
        <v>0</v>
      </c>
      <c r="DS15" s="226">
        <f>IFERROR(MATCH(DS12,DH15:DK15,0),0)</f>
        <v>3</v>
      </c>
      <c r="DT15" s="226">
        <f>IFERROR(MATCH(DT12,DH15:DK15,0),0)</f>
        <v>1</v>
      </c>
      <c r="DU15" s="226">
        <f t="shared" si="57"/>
        <v>4</v>
      </c>
      <c r="DV15" s="225"/>
      <c r="DW15" s="225" t="str">
        <f>INDEX(DH3:DH8,MATCH(3,DU3:DU8,0),0)</f>
        <v>Poland</v>
      </c>
      <c r="DX15" s="225"/>
      <c r="HW15" s="221">
        <v>13</v>
      </c>
      <c r="HX15" s="221" t="str">
        <f t="shared" si="3"/>
        <v>Russia</v>
      </c>
      <c r="HY15" s="223">
        <f ca="1">IF(OFFSET('Prediction Sheet'!$W22,0,HY$1)&lt;&gt;"",OFFSET('Prediction Sheet'!$W22,0,HY$1),0)</f>
        <v>0</v>
      </c>
      <c r="HZ15" s="223">
        <f ca="1">IF(OFFSET('Prediction Sheet'!$Y22,0,HY$1)&lt;&gt;"",OFFSET('Prediction Sheet'!$Y22,0,HY$1),0)</f>
        <v>0</v>
      </c>
      <c r="IA15" s="221" t="str">
        <f t="shared" si="4"/>
        <v>Slovakia</v>
      </c>
      <c r="IB15" s="221" t="str">
        <f ca="1">IF(AND(OFFSET('Prediction Sheet'!$W22,0,HY$1)&lt;&gt;"",OFFSET('Prediction Sheet'!$Y22,0,HY$1)&lt;&gt;""),IF(HY15&gt;HZ15,"W",IF(HY15=HZ15,"D","L")),"")</f>
        <v/>
      </c>
      <c r="IC15" s="221" t="str">
        <f t="shared" ca="1" si="5"/>
        <v/>
      </c>
      <c r="IF15" s="224" t="s">
        <v>17</v>
      </c>
      <c r="IG15" s="225" t="s">
        <v>4</v>
      </c>
      <c r="IH15" s="225" t="s">
        <v>5</v>
      </c>
      <c r="II15" s="225" t="s">
        <v>112</v>
      </c>
      <c r="IJ15" s="224" t="s">
        <v>5</v>
      </c>
      <c r="IK15" s="224" t="s">
        <v>17</v>
      </c>
      <c r="IL15" s="224" t="s">
        <v>4</v>
      </c>
      <c r="IM15" s="224" t="s">
        <v>112</v>
      </c>
      <c r="IN15" s="225"/>
      <c r="IO15" s="226">
        <f ca="1">IFERROR(MATCH(IO12,IF15:II15,0),0)</f>
        <v>0</v>
      </c>
      <c r="IP15" s="226">
        <f ca="1">IFERROR(MATCH(IP12,IF15:II15,0),0)</f>
        <v>0</v>
      </c>
      <c r="IQ15" s="226">
        <f ca="1">IFERROR(MATCH(IQ12,IF15:II15,0),0)</f>
        <v>3</v>
      </c>
      <c r="IR15" s="226">
        <f ca="1">IFERROR(MATCH(IR12,IF15:II15,0),0)</f>
        <v>1</v>
      </c>
      <c r="IS15" s="226">
        <f t="shared" ca="1" si="61"/>
        <v>4</v>
      </c>
      <c r="IT15" s="225"/>
      <c r="IU15" s="225" t="str">
        <f ca="1">INDEX(IF3:IF8,MATCH(3,IS3:IS8,0),0)</f>
        <v>Poland</v>
      </c>
      <c r="IV15" s="225"/>
      <c r="MW15" s="223"/>
      <c r="MX15" s="223"/>
      <c r="ND15" s="224"/>
      <c r="NE15" s="225"/>
      <c r="NF15" s="225"/>
      <c r="NG15" s="225"/>
      <c r="NH15" s="224"/>
      <c r="NI15" s="224"/>
      <c r="NJ15" s="224"/>
      <c r="NK15" s="224"/>
      <c r="NL15" s="225"/>
      <c r="NM15" s="226"/>
      <c r="NN15" s="226"/>
      <c r="NO15" s="226"/>
      <c r="NP15" s="226"/>
      <c r="NQ15" s="226"/>
      <c r="NR15" s="225"/>
      <c r="NS15" s="225"/>
      <c r="NT15" s="225"/>
      <c r="RU15" s="223"/>
      <c r="RV15" s="223"/>
      <c r="SB15" s="224"/>
      <c r="SC15" s="225"/>
      <c r="SD15" s="225"/>
      <c r="SE15" s="225"/>
      <c r="SF15" s="224"/>
      <c r="SG15" s="224"/>
      <c r="SH15" s="224"/>
      <c r="SI15" s="224"/>
      <c r="SJ15" s="225"/>
      <c r="SK15" s="226"/>
      <c r="SL15" s="226"/>
      <c r="SM15" s="226"/>
      <c r="SN15" s="226"/>
      <c r="SO15" s="226"/>
      <c r="SP15" s="225"/>
      <c r="SQ15" s="225"/>
      <c r="SR15" s="225"/>
      <c r="WS15" s="223"/>
      <c r="WT15" s="223"/>
      <c r="WZ15" s="224"/>
      <c r="XA15" s="225"/>
      <c r="XB15" s="225"/>
      <c r="XC15" s="225"/>
      <c r="XD15" s="224"/>
      <c r="XE15" s="224"/>
      <c r="XF15" s="224"/>
      <c r="XG15" s="224"/>
      <c r="XH15" s="225"/>
      <c r="XI15" s="226"/>
      <c r="XJ15" s="226"/>
      <c r="XK15" s="226"/>
      <c r="XL15" s="226"/>
      <c r="XM15" s="226"/>
      <c r="XN15" s="225"/>
      <c r="XO15" s="225"/>
      <c r="XP15" s="225"/>
      <c r="ABQ15" s="223"/>
      <c r="ABR15" s="223"/>
      <c r="ABX15" s="224"/>
      <c r="ABY15" s="225"/>
      <c r="ABZ15" s="225"/>
      <c r="ACA15" s="225"/>
      <c r="ACB15" s="224"/>
      <c r="ACC15" s="224"/>
      <c r="ACD15" s="224"/>
      <c r="ACE15" s="224"/>
      <c r="ACF15" s="225"/>
      <c r="ACG15" s="226"/>
      <c r="ACH15" s="226"/>
      <c r="ACI15" s="226"/>
      <c r="ACJ15" s="226"/>
      <c r="ACK15" s="226"/>
      <c r="ACL15" s="225"/>
      <c r="ACM15" s="225"/>
      <c r="ACN15" s="225"/>
      <c r="AGO15" s="223"/>
      <c r="AGP15" s="223"/>
      <c r="AGV15" s="224"/>
      <c r="AGW15" s="225"/>
      <c r="AGX15" s="225"/>
      <c r="AGY15" s="225"/>
      <c r="AGZ15" s="224"/>
      <c r="AHA15" s="224"/>
      <c r="AHB15" s="224"/>
      <c r="AHC15" s="224"/>
      <c r="AHD15" s="225"/>
      <c r="AHE15" s="226"/>
      <c r="AHF15" s="226"/>
      <c r="AHG15" s="226"/>
      <c r="AHH15" s="226"/>
      <c r="AHI15" s="226"/>
      <c r="AHJ15" s="225"/>
      <c r="AHK15" s="225"/>
      <c r="AHL15" s="225"/>
      <c r="ALM15" s="223"/>
      <c r="ALN15" s="223"/>
      <c r="ALT15" s="224"/>
      <c r="ALU15" s="225"/>
      <c r="ALV15" s="225"/>
      <c r="ALW15" s="225"/>
      <c r="ALX15" s="224"/>
      <c r="ALY15" s="224"/>
      <c r="ALZ15" s="224"/>
      <c r="AMA15" s="224"/>
      <c r="AMB15" s="225"/>
      <c r="AMC15" s="226"/>
      <c r="AMD15" s="226"/>
      <c r="AME15" s="226"/>
      <c r="AMF15" s="226"/>
      <c r="AMG15" s="226"/>
      <c r="AMH15" s="225"/>
      <c r="AMI15" s="225"/>
      <c r="AMJ15" s="225"/>
      <c r="AQK15" s="223"/>
      <c r="AQL15" s="223"/>
      <c r="AQR15" s="224"/>
      <c r="AQS15" s="225"/>
      <c r="AQT15" s="225"/>
      <c r="AQU15" s="225"/>
      <c r="AQV15" s="224"/>
      <c r="AQW15" s="224"/>
      <c r="AQX15" s="224"/>
      <c r="AQY15" s="224"/>
      <c r="AQZ15" s="225"/>
      <c r="ARA15" s="226"/>
      <c r="ARB15" s="226"/>
      <c r="ARC15" s="226"/>
      <c r="ARD15" s="226"/>
      <c r="ARE15" s="226"/>
      <c r="ARF15" s="225"/>
      <c r="ARG15" s="225"/>
      <c r="ARH15" s="225"/>
      <c r="AVI15" s="223"/>
      <c r="AVJ15" s="223"/>
      <c r="AVP15" s="224"/>
      <c r="AVQ15" s="225"/>
      <c r="AVR15" s="225"/>
      <c r="AVS15" s="225"/>
      <c r="AVT15" s="224"/>
      <c r="AVU15" s="224"/>
      <c r="AVV15" s="224"/>
      <c r="AVW15" s="224"/>
      <c r="AVX15" s="225"/>
      <c r="AVY15" s="226"/>
      <c r="AVZ15" s="226"/>
      <c r="AWA15" s="226"/>
      <c r="AWB15" s="226"/>
      <c r="AWC15" s="226"/>
      <c r="AWD15" s="225"/>
      <c r="AWE15" s="225"/>
      <c r="AWF15" s="225"/>
      <c r="BAG15" s="223"/>
      <c r="BAH15" s="223"/>
      <c r="BAN15" s="224"/>
      <c r="BAO15" s="225"/>
      <c r="BAP15" s="225"/>
      <c r="BAQ15" s="225"/>
      <c r="BAR15" s="224"/>
      <c r="BAS15" s="224"/>
      <c r="BAT15" s="224"/>
      <c r="BAU15" s="224"/>
      <c r="BAV15" s="225"/>
      <c r="BAW15" s="226"/>
      <c r="BAX15" s="226"/>
      <c r="BAY15" s="226"/>
      <c r="BAZ15" s="226"/>
      <c r="BBA15" s="226"/>
      <c r="BBB15" s="225"/>
      <c r="BBC15" s="225"/>
      <c r="BBD15" s="225"/>
      <c r="BFE15" s="223"/>
      <c r="BFF15" s="223"/>
      <c r="BFL15" s="224"/>
      <c r="BFM15" s="225"/>
      <c r="BFN15" s="225"/>
      <c r="BFO15" s="225"/>
      <c r="BFP15" s="224"/>
      <c r="BFQ15" s="224"/>
      <c r="BFR15" s="224"/>
      <c r="BFS15" s="224"/>
      <c r="BFT15" s="225"/>
      <c r="BFU15" s="226"/>
      <c r="BFV15" s="226"/>
      <c r="BFW15" s="226"/>
      <c r="BFX15" s="226"/>
      <c r="BFY15" s="226"/>
      <c r="BFZ15" s="225"/>
      <c r="BGA15" s="225"/>
      <c r="BGB15" s="225"/>
      <c r="BKC15" s="223"/>
      <c r="BKD15" s="223"/>
      <c r="BKJ15" s="224"/>
      <c r="BKK15" s="225"/>
      <c r="BKL15" s="225"/>
      <c r="BKM15" s="225"/>
      <c r="BKN15" s="224"/>
      <c r="BKO15" s="224"/>
      <c r="BKP15" s="224"/>
      <c r="BKQ15" s="224"/>
      <c r="BKR15" s="225"/>
      <c r="BKS15" s="226"/>
      <c r="BKT15" s="226"/>
      <c r="BKU15" s="226"/>
      <c r="BKV15" s="226"/>
      <c r="BKW15" s="226"/>
      <c r="BKX15" s="225"/>
      <c r="BKY15" s="225"/>
      <c r="BKZ15" s="225"/>
      <c r="BPA15" s="223"/>
      <c r="BPB15" s="223"/>
      <c r="BPH15" s="224"/>
      <c r="BPI15" s="225"/>
      <c r="BPJ15" s="225"/>
      <c r="BPK15" s="225"/>
      <c r="BPL15" s="224"/>
      <c r="BPM15" s="224"/>
      <c r="BPN15" s="224"/>
      <c r="BPO15" s="224"/>
      <c r="BPP15" s="225"/>
      <c r="BPQ15" s="226"/>
      <c r="BPR15" s="226"/>
      <c r="BPS15" s="226"/>
      <c r="BPT15" s="226"/>
      <c r="BPU15" s="226"/>
      <c r="BPV15" s="225"/>
      <c r="BPW15" s="225"/>
      <c r="BPX15" s="225"/>
      <c r="BTY15" s="223"/>
      <c r="BTZ15" s="223"/>
      <c r="BUF15" s="224"/>
      <c r="BUG15" s="225"/>
      <c r="BUH15" s="225"/>
      <c r="BUI15" s="225"/>
      <c r="BUJ15" s="224"/>
      <c r="BUK15" s="224"/>
      <c r="BUL15" s="224"/>
      <c r="BUM15" s="224"/>
      <c r="BUN15" s="225"/>
      <c r="BUO15" s="226"/>
      <c r="BUP15" s="226"/>
      <c r="BUQ15" s="226"/>
      <c r="BUR15" s="226"/>
      <c r="BUS15" s="226"/>
      <c r="BUT15" s="225"/>
      <c r="BUU15" s="225"/>
      <c r="BUV15" s="225"/>
      <c r="BYW15" s="223"/>
      <c r="BYX15" s="223"/>
      <c r="BZD15" s="224"/>
      <c r="BZE15" s="225"/>
      <c r="BZF15" s="225"/>
      <c r="BZG15" s="225"/>
      <c r="BZH15" s="224"/>
      <c r="BZI15" s="224"/>
      <c r="BZJ15" s="224"/>
      <c r="BZK15" s="224"/>
      <c r="BZL15" s="225"/>
      <c r="BZM15" s="226"/>
      <c r="BZN15" s="226"/>
      <c r="BZO15" s="226"/>
      <c r="BZP15" s="226"/>
      <c r="BZQ15" s="226"/>
      <c r="BZR15" s="225"/>
      <c r="BZS15" s="225"/>
      <c r="BZT15" s="225"/>
      <c r="CDU15" s="223"/>
      <c r="CDV15" s="223"/>
      <c r="CEB15" s="224"/>
      <c r="CEC15" s="225"/>
      <c r="CED15" s="225"/>
      <c r="CEE15" s="225"/>
      <c r="CEF15" s="224"/>
      <c r="CEG15" s="224"/>
      <c r="CEH15" s="224"/>
      <c r="CEI15" s="224"/>
      <c r="CEJ15" s="225"/>
      <c r="CEK15" s="226"/>
      <c r="CEL15" s="226"/>
      <c r="CEM15" s="226"/>
      <c r="CEN15" s="226"/>
      <c r="CEO15" s="226"/>
      <c r="CEP15" s="225"/>
      <c r="CEQ15" s="225"/>
      <c r="CER15" s="225"/>
      <c r="CIS15" s="223"/>
      <c r="CIT15" s="223"/>
      <c r="CIZ15" s="224"/>
      <c r="CJA15" s="225"/>
      <c r="CJB15" s="225"/>
      <c r="CJC15" s="225"/>
      <c r="CJD15" s="224"/>
      <c r="CJE15" s="224"/>
      <c r="CJF15" s="224"/>
      <c r="CJG15" s="224"/>
      <c r="CJH15" s="225"/>
      <c r="CJI15" s="226"/>
      <c r="CJJ15" s="226"/>
      <c r="CJK15" s="226"/>
      <c r="CJL15" s="226"/>
      <c r="CJM15" s="226"/>
      <c r="CJN15" s="225"/>
      <c r="CJO15" s="225"/>
      <c r="CJP15" s="225"/>
      <c r="CNQ15" s="223"/>
      <c r="CNR15" s="223"/>
      <c r="CNX15" s="224"/>
      <c r="CNY15" s="225"/>
      <c r="CNZ15" s="225"/>
      <c r="COA15" s="225"/>
      <c r="COB15" s="224"/>
      <c r="COC15" s="224"/>
      <c r="COD15" s="224"/>
      <c r="COE15" s="224"/>
      <c r="COF15" s="225"/>
      <c r="COG15" s="226"/>
      <c r="COH15" s="226"/>
      <c r="COI15" s="226"/>
      <c r="COJ15" s="226"/>
      <c r="COK15" s="226"/>
      <c r="COL15" s="225"/>
      <c r="COM15" s="225"/>
      <c r="CON15" s="225"/>
      <c r="CSO15" s="223"/>
      <c r="CSP15" s="223"/>
      <c r="CSV15" s="224"/>
      <c r="CSW15" s="225"/>
      <c r="CSX15" s="225"/>
      <c r="CSY15" s="225"/>
      <c r="CSZ15" s="224"/>
      <c r="CTA15" s="224"/>
      <c r="CTB15" s="224"/>
      <c r="CTC15" s="224"/>
      <c r="CTD15" s="225"/>
      <c r="CTE15" s="226"/>
      <c r="CTF15" s="226"/>
      <c r="CTG15" s="226"/>
      <c r="CTH15" s="226"/>
      <c r="CTI15" s="226"/>
      <c r="CTJ15" s="225"/>
      <c r="CTK15" s="225"/>
      <c r="CTL15" s="225"/>
      <c r="CXM15" s="223"/>
      <c r="CXN15" s="223"/>
      <c r="CXT15" s="224"/>
      <c r="CXU15" s="225"/>
      <c r="CXV15" s="225"/>
      <c r="CXW15" s="225"/>
      <c r="CXX15" s="224"/>
      <c r="CXY15" s="224"/>
      <c r="CXZ15" s="224"/>
      <c r="CYA15" s="224"/>
      <c r="CYB15" s="225"/>
      <c r="CYC15" s="226"/>
      <c r="CYD15" s="226"/>
      <c r="CYE15" s="226"/>
      <c r="CYF15" s="226"/>
      <c r="CYG15" s="226"/>
      <c r="CYH15" s="225"/>
      <c r="CYI15" s="225"/>
      <c r="CYJ15" s="225"/>
      <c r="DCK15" s="223"/>
      <c r="DCL15" s="223"/>
      <c r="DCR15" s="224"/>
      <c r="DCS15" s="225"/>
      <c r="DCT15" s="225"/>
      <c r="DCU15" s="225"/>
      <c r="DCV15" s="224"/>
      <c r="DCW15" s="224"/>
      <c r="DCX15" s="224"/>
      <c r="DCY15" s="224"/>
      <c r="DCZ15" s="225"/>
      <c r="DDA15" s="226"/>
      <c r="DDB15" s="226"/>
      <c r="DDC15" s="226"/>
      <c r="DDD15" s="226"/>
      <c r="DDE15" s="226"/>
      <c r="DDF15" s="225"/>
      <c r="DDG15" s="225"/>
      <c r="DDH15" s="225"/>
      <c r="DHI15" s="223"/>
      <c r="DHJ15" s="223"/>
      <c r="DHP15" s="224"/>
      <c r="DHQ15" s="225"/>
      <c r="DHR15" s="225"/>
      <c r="DHS15" s="225"/>
      <c r="DHT15" s="224"/>
      <c r="DHU15" s="224"/>
      <c r="DHV15" s="224"/>
      <c r="DHW15" s="224"/>
      <c r="DHX15" s="225"/>
      <c r="DHY15" s="226"/>
      <c r="DHZ15" s="226"/>
      <c r="DIA15" s="226"/>
      <c r="DIB15" s="226"/>
      <c r="DIC15" s="226"/>
      <c r="DID15" s="225"/>
      <c r="DIE15" s="225"/>
      <c r="DIF15" s="225"/>
      <c r="DMG15" s="223"/>
      <c r="DMH15" s="223"/>
      <c r="DMN15" s="224"/>
      <c r="DMO15" s="225"/>
      <c r="DMP15" s="225"/>
      <c r="DMQ15" s="225"/>
      <c r="DMR15" s="224"/>
      <c r="DMS15" s="224"/>
      <c r="DMT15" s="224"/>
      <c r="DMU15" s="224"/>
      <c r="DMV15" s="225"/>
      <c r="DMW15" s="226"/>
      <c r="DMX15" s="226"/>
      <c r="DMY15" s="226"/>
      <c r="DMZ15" s="226"/>
      <c r="DNA15" s="226"/>
      <c r="DNB15" s="225"/>
      <c r="DNC15" s="225"/>
      <c r="DND15" s="225"/>
      <c r="DRE15" s="223"/>
      <c r="DRF15" s="223"/>
      <c r="DRL15" s="224"/>
      <c r="DRM15" s="225"/>
      <c r="DRN15" s="225"/>
      <c r="DRO15" s="225"/>
      <c r="DRP15" s="224"/>
      <c r="DRQ15" s="224"/>
      <c r="DRR15" s="224"/>
      <c r="DRS15" s="224"/>
      <c r="DRT15" s="225"/>
      <c r="DRU15" s="226"/>
      <c r="DRV15" s="226"/>
      <c r="DRW15" s="226"/>
      <c r="DRX15" s="226"/>
      <c r="DRY15" s="226"/>
      <c r="DRZ15" s="225"/>
      <c r="DSA15" s="225"/>
      <c r="DSB15" s="225"/>
      <c r="DWC15" s="223"/>
      <c r="DWD15" s="223"/>
      <c r="DWJ15" s="224"/>
      <c r="DWK15" s="225"/>
      <c r="DWL15" s="225"/>
      <c r="DWM15" s="225"/>
      <c r="DWN15" s="224"/>
      <c r="DWO15" s="224"/>
      <c r="DWP15" s="224"/>
      <c r="DWQ15" s="224"/>
      <c r="DWR15" s="225"/>
      <c r="DWS15" s="226"/>
      <c r="DWT15" s="226"/>
      <c r="DWU15" s="226"/>
      <c r="DWV15" s="226"/>
      <c r="DWW15" s="226"/>
      <c r="DWX15" s="225"/>
      <c r="DWY15" s="225"/>
      <c r="DWZ15" s="225"/>
      <c r="EBA15" s="223"/>
      <c r="EBB15" s="223"/>
      <c r="EBH15" s="224"/>
      <c r="EBI15" s="225"/>
      <c r="EBJ15" s="225"/>
      <c r="EBK15" s="225"/>
      <c r="EBL15" s="224"/>
      <c r="EBM15" s="224"/>
      <c r="EBN15" s="224"/>
      <c r="EBO15" s="224"/>
      <c r="EBP15" s="225"/>
      <c r="EBQ15" s="226"/>
      <c r="EBR15" s="226"/>
      <c r="EBS15" s="226"/>
      <c r="EBT15" s="226"/>
      <c r="EBU15" s="226"/>
      <c r="EBV15" s="225"/>
      <c r="EBW15" s="225"/>
      <c r="EBX15" s="225"/>
      <c r="EFY15" s="223"/>
      <c r="EFZ15" s="223"/>
      <c r="EGF15" s="224"/>
      <c r="EGG15" s="225"/>
      <c r="EGH15" s="225"/>
      <c r="EGI15" s="225"/>
      <c r="EGJ15" s="224"/>
      <c r="EGK15" s="224"/>
      <c r="EGL15" s="224"/>
      <c r="EGM15" s="224"/>
      <c r="EGN15" s="225"/>
      <c r="EGO15" s="226"/>
      <c r="EGP15" s="226"/>
      <c r="EGQ15" s="226"/>
      <c r="EGR15" s="226"/>
      <c r="EGS15" s="226"/>
      <c r="EGT15" s="225"/>
      <c r="EGU15" s="225"/>
      <c r="EGV15" s="225"/>
      <c r="EKW15" s="223"/>
      <c r="EKX15" s="223"/>
      <c r="ELD15" s="224"/>
      <c r="ELE15" s="225"/>
      <c r="ELF15" s="225"/>
      <c r="ELG15" s="225"/>
      <c r="ELH15" s="224"/>
      <c r="ELI15" s="224"/>
      <c r="ELJ15" s="224"/>
      <c r="ELK15" s="224"/>
      <c r="ELL15" s="225"/>
      <c r="ELM15" s="226"/>
      <c r="ELN15" s="226"/>
      <c r="ELO15" s="226"/>
      <c r="ELP15" s="226"/>
      <c r="ELQ15" s="226"/>
      <c r="ELR15" s="225"/>
      <c r="ELS15" s="225"/>
      <c r="ELT15" s="225"/>
      <c r="EPU15" s="223"/>
      <c r="EPV15" s="223"/>
      <c r="EQB15" s="224"/>
      <c r="EQC15" s="225"/>
      <c r="EQD15" s="225"/>
      <c r="EQE15" s="225"/>
      <c r="EQF15" s="224"/>
      <c r="EQG15" s="224"/>
      <c r="EQH15" s="224"/>
      <c r="EQI15" s="224"/>
      <c r="EQJ15" s="225"/>
      <c r="EQK15" s="226"/>
      <c r="EQL15" s="226"/>
      <c r="EQM15" s="226"/>
      <c r="EQN15" s="226"/>
      <c r="EQO15" s="226"/>
      <c r="EQP15" s="225"/>
      <c r="EQQ15" s="225"/>
      <c r="EQR15" s="225"/>
      <c r="EUS15" s="223"/>
      <c r="EUT15" s="223"/>
      <c r="EUZ15" s="224"/>
      <c r="EVA15" s="225"/>
      <c r="EVB15" s="225"/>
      <c r="EVC15" s="225"/>
      <c r="EVD15" s="224"/>
      <c r="EVE15" s="224"/>
      <c r="EVF15" s="224"/>
      <c r="EVG15" s="224"/>
      <c r="EVH15" s="225"/>
      <c r="EVI15" s="226"/>
      <c r="EVJ15" s="226"/>
      <c r="EVK15" s="226"/>
      <c r="EVL15" s="226"/>
      <c r="EVM15" s="226"/>
      <c r="EVN15" s="225"/>
      <c r="EVO15" s="225"/>
      <c r="EVP15" s="225"/>
      <c r="EZQ15" s="223"/>
      <c r="EZR15" s="223"/>
      <c r="EZX15" s="224"/>
      <c r="EZY15" s="225"/>
      <c r="EZZ15" s="225"/>
      <c r="FAA15" s="225"/>
      <c r="FAB15" s="224"/>
      <c r="FAC15" s="224"/>
      <c r="FAD15" s="224"/>
      <c r="FAE15" s="224"/>
      <c r="FAF15" s="225"/>
      <c r="FAG15" s="226"/>
      <c r="FAH15" s="226"/>
      <c r="FAI15" s="226"/>
      <c r="FAJ15" s="226"/>
      <c r="FAK15" s="226"/>
      <c r="FAL15" s="225"/>
      <c r="FAM15" s="225"/>
      <c r="FAN15" s="225"/>
      <c r="FEO15" s="223"/>
      <c r="FEP15" s="223"/>
      <c r="FEV15" s="224"/>
      <c r="FEW15" s="225"/>
      <c r="FEX15" s="225"/>
      <c r="FEY15" s="225"/>
      <c r="FEZ15" s="224"/>
      <c r="FFA15" s="224"/>
      <c r="FFB15" s="224"/>
      <c r="FFC15" s="224"/>
      <c r="FFD15" s="225"/>
      <c r="FFE15" s="226"/>
      <c r="FFF15" s="226"/>
      <c r="FFG15" s="226"/>
      <c r="FFH15" s="226"/>
      <c r="FFI15" s="226"/>
      <c r="FFJ15" s="225"/>
      <c r="FFK15" s="225"/>
      <c r="FFL15" s="225"/>
      <c r="FJM15" s="223"/>
      <c r="FJN15" s="223"/>
      <c r="FJT15" s="224"/>
      <c r="FJU15" s="225"/>
      <c r="FJV15" s="225"/>
      <c r="FJW15" s="225"/>
      <c r="FJX15" s="224"/>
      <c r="FJY15" s="224"/>
      <c r="FJZ15" s="224"/>
      <c r="FKA15" s="224"/>
      <c r="FKB15" s="225"/>
      <c r="FKC15" s="226"/>
      <c r="FKD15" s="226"/>
      <c r="FKE15" s="226"/>
      <c r="FKF15" s="226"/>
      <c r="FKG15" s="226"/>
      <c r="FKH15" s="225"/>
      <c r="FKI15" s="225"/>
      <c r="FKJ15" s="225"/>
      <c r="FOK15" s="223"/>
      <c r="FOL15" s="223"/>
      <c r="FOR15" s="224"/>
      <c r="FOS15" s="225"/>
      <c r="FOT15" s="225"/>
      <c r="FOU15" s="225"/>
      <c r="FOV15" s="224"/>
      <c r="FOW15" s="224"/>
      <c r="FOX15" s="224"/>
      <c r="FOY15" s="224"/>
      <c r="FOZ15" s="225"/>
      <c r="FPA15" s="226"/>
      <c r="FPB15" s="226"/>
      <c r="FPC15" s="226"/>
      <c r="FPD15" s="226"/>
      <c r="FPE15" s="226"/>
      <c r="FPF15" s="225"/>
      <c r="FPG15" s="225"/>
      <c r="FPH15" s="225"/>
      <c r="FTI15" s="223"/>
      <c r="FTJ15" s="223"/>
      <c r="FTP15" s="224"/>
      <c r="FTQ15" s="225"/>
      <c r="FTR15" s="225"/>
      <c r="FTS15" s="225"/>
      <c r="FTT15" s="224"/>
      <c r="FTU15" s="224"/>
      <c r="FTV15" s="224"/>
      <c r="FTW15" s="224"/>
      <c r="FTX15" s="225"/>
      <c r="FTY15" s="226"/>
      <c r="FTZ15" s="226"/>
      <c r="FUA15" s="226"/>
      <c r="FUB15" s="226"/>
      <c r="FUC15" s="226"/>
      <c r="FUD15" s="225"/>
      <c r="FUE15" s="225"/>
      <c r="FUF15" s="225"/>
      <c r="FYG15" s="223"/>
      <c r="FYH15" s="223"/>
      <c r="FYN15" s="224"/>
      <c r="FYO15" s="225"/>
      <c r="FYP15" s="225"/>
      <c r="FYQ15" s="225"/>
      <c r="FYR15" s="224"/>
      <c r="FYS15" s="224"/>
      <c r="FYT15" s="224"/>
      <c r="FYU15" s="224"/>
      <c r="FYV15" s="225"/>
      <c r="FYW15" s="226"/>
      <c r="FYX15" s="226"/>
      <c r="FYY15" s="226"/>
      <c r="FYZ15" s="226"/>
      <c r="FZA15" s="226"/>
      <c r="FZB15" s="225"/>
      <c r="FZC15" s="225"/>
      <c r="FZD15" s="225"/>
      <c r="GDE15" s="223"/>
      <c r="GDF15" s="223"/>
      <c r="GDL15" s="224"/>
      <c r="GDM15" s="225"/>
      <c r="GDN15" s="225"/>
      <c r="GDO15" s="225"/>
      <c r="GDP15" s="224"/>
      <c r="GDQ15" s="224"/>
      <c r="GDR15" s="224"/>
      <c r="GDS15" s="224"/>
      <c r="GDT15" s="225"/>
      <c r="GDU15" s="226"/>
      <c r="GDV15" s="226"/>
      <c r="GDW15" s="226"/>
      <c r="GDX15" s="226"/>
      <c r="GDY15" s="226"/>
      <c r="GDZ15" s="225"/>
      <c r="GEA15" s="225"/>
      <c r="GEB15" s="225"/>
      <c r="GIC15" s="223"/>
      <c r="GID15" s="223"/>
      <c r="GIJ15" s="224"/>
      <c r="GIK15" s="225"/>
      <c r="GIL15" s="225"/>
      <c r="GIM15" s="225"/>
      <c r="GIN15" s="224"/>
      <c r="GIO15" s="224"/>
      <c r="GIP15" s="224"/>
      <c r="GIQ15" s="224"/>
      <c r="GIR15" s="225"/>
      <c r="GIS15" s="226"/>
      <c r="GIT15" s="226"/>
      <c r="GIU15" s="226"/>
      <c r="GIV15" s="226"/>
      <c r="GIW15" s="226"/>
      <c r="GIX15" s="225"/>
      <c r="GIY15" s="225"/>
      <c r="GIZ15" s="225"/>
      <c r="GNA15" s="223"/>
      <c r="GNB15" s="223"/>
      <c r="GNH15" s="224"/>
      <c r="GNI15" s="225"/>
      <c r="GNJ15" s="225"/>
      <c r="GNK15" s="225"/>
      <c r="GNL15" s="224"/>
      <c r="GNM15" s="224"/>
      <c r="GNN15" s="224"/>
      <c r="GNO15" s="224"/>
      <c r="GNP15" s="225"/>
      <c r="GNQ15" s="226"/>
      <c r="GNR15" s="226"/>
      <c r="GNS15" s="226"/>
      <c r="GNT15" s="226"/>
      <c r="GNU15" s="226"/>
      <c r="GNV15" s="225"/>
      <c r="GNW15" s="225"/>
      <c r="GNX15" s="225"/>
      <c r="GRY15" s="223"/>
      <c r="GRZ15" s="223"/>
      <c r="GSF15" s="224"/>
      <c r="GSG15" s="225"/>
      <c r="GSH15" s="225"/>
      <c r="GSI15" s="225"/>
      <c r="GSJ15" s="224"/>
      <c r="GSK15" s="224"/>
      <c r="GSL15" s="224"/>
      <c r="GSM15" s="224"/>
      <c r="GSN15" s="225"/>
      <c r="GSO15" s="226"/>
      <c r="GSP15" s="226"/>
      <c r="GSQ15" s="226"/>
      <c r="GSR15" s="226"/>
      <c r="GSS15" s="226"/>
      <c r="GST15" s="225"/>
      <c r="GSU15" s="225"/>
      <c r="GSV15" s="225"/>
      <c r="GWW15" s="223"/>
      <c r="GWX15" s="223"/>
      <c r="GXD15" s="224"/>
      <c r="GXE15" s="225"/>
      <c r="GXF15" s="225"/>
      <c r="GXG15" s="225"/>
      <c r="GXH15" s="224"/>
      <c r="GXI15" s="224"/>
      <c r="GXJ15" s="224"/>
      <c r="GXK15" s="224"/>
      <c r="GXL15" s="225"/>
      <c r="GXM15" s="226"/>
      <c r="GXN15" s="226"/>
      <c r="GXO15" s="226"/>
      <c r="GXP15" s="226"/>
      <c r="GXQ15" s="226"/>
      <c r="GXR15" s="225"/>
      <c r="GXS15" s="225"/>
      <c r="GXT15" s="225"/>
      <c r="HBU15" s="223"/>
      <c r="HBV15" s="223"/>
      <c r="HCB15" s="224"/>
      <c r="HCC15" s="225"/>
      <c r="HCD15" s="225"/>
      <c r="HCE15" s="225"/>
      <c r="HCF15" s="224"/>
      <c r="HCG15" s="224"/>
      <c r="HCH15" s="224"/>
      <c r="HCI15" s="224"/>
      <c r="HCJ15" s="225"/>
      <c r="HCK15" s="226"/>
      <c r="HCL15" s="226"/>
      <c r="HCM15" s="226"/>
      <c r="HCN15" s="226"/>
      <c r="HCO15" s="226"/>
      <c r="HCP15" s="225"/>
      <c r="HCQ15" s="225"/>
      <c r="HCR15" s="225"/>
      <c r="HGS15" s="223"/>
      <c r="HGT15" s="223"/>
      <c r="HGZ15" s="224"/>
      <c r="HHA15" s="225"/>
      <c r="HHB15" s="225"/>
      <c r="HHC15" s="225"/>
      <c r="HHD15" s="224"/>
      <c r="HHE15" s="224"/>
      <c r="HHF15" s="224"/>
      <c r="HHG15" s="224"/>
      <c r="HHH15" s="225"/>
      <c r="HHI15" s="226"/>
      <c r="HHJ15" s="226"/>
      <c r="HHK15" s="226"/>
      <c r="HHL15" s="226"/>
      <c r="HHM15" s="226"/>
      <c r="HHN15" s="225"/>
      <c r="HHO15" s="225"/>
      <c r="HHP15" s="225"/>
      <c r="HLQ15" s="223"/>
      <c r="HLR15" s="223"/>
      <c r="HLX15" s="224"/>
      <c r="HLY15" s="225"/>
      <c r="HLZ15" s="225"/>
      <c r="HMA15" s="225"/>
      <c r="HMB15" s="224"/>
      <c r="HMC15" s="224"/>
      <c r="HMD15" s="224"/>
      <c r="HME15" s="224"/>
      <c r="HMF15" s="225"/>
      <c r="HMG15" s="226"/>
      <c r="HMH15" s="226"/>
      <c r="HMI15" s="226"/>
      <c r="HMJ15" s="226"/>
      <c r="HMK15" s="226"/>
      <c r="HML15" s="225"/>
      <c r="HMM15" s="225"/>
      <c r="HMN15" s="225"/>
      <c r="HQO15" s="223"/>
      <c r="HQP15" s="223"/>
      <c r="HQV15" s="224"/>
      <c r="HQW15" s="225"/>
      <c r="HQX15" s="225"/>
      <c r="HQY15" s="225"/>
      <c r="HQZ15" s="224"/>
      <c r="HRA15" s="224"/>
      <c r="HRB15" s="224"/>
      <c r="HRC15" s="224"/>
      <c r="HRD15" s="225"/>
      <c r="HRE15" s="226"/>
      <c r="HRF15" s="226"/>
      <c r="HRG15" s="226"/>
      <c r="HRH15" s="226"/>
      <c r="HRI15" s="226"/>
      <c r="HRJ15" s="225"/>
      <c r="HRK15" s="225"/>
      <c r="HRL15" s="225"/>
      <c r="HVM15" s="223"/>
      <c r="HVN15" s="223"/>
      <c r="HVT15" s="224"/>
      <c r="HVU15" s="225"/>
      <c r="HVV15" s="225"/>
      <c r="HVW15" s="225"/>
      <c r="HVX15" s="224"/>
      <c r="HVY15" s="224"/>
      <c r="HVZ15" s="224"/>
      <c r="HWA15" s="224"/>
      <c r="HWB15" s="225"/>
      <c r="HWC15" s="226"/>
      <c r="HWD15" s="226"/>
      <c r="HWE15" s="226"/>
      <c r="HWF15" s="226"/>
      <c r="HWG15" s="226"/>
      <c r="HWH15" s="225"/>
      <c r="HWI15" s="225"/>
      <c r="HWJ15" s="225"/>
      <c r="IAK15" s="223"/>
      <c r="IAL15" s="223"/>
      <c r="IAR15" s="224"/>
      <c r="IAS15" s="225"/>
      <c r="IAT15" s="225"/>
      <c r="IAU15" s="225"/>
      <c r="IAV15" s="224"/>
      <c r="IAW15" s="224"/>
      <c r="IAX15" s="224"/>
      <c r="IAY15" s="224"/>
      <c r="IAZ15" s="225"/>
      <c r="IBA15" s="226"/>
      <c r="IBB15" s="226"/>
      <c r="IBC15" s="226"/>
      <c r="IBD15" s="226"/>
      <c r="IBE15" s="226"/>
      <c r="IBF15" s="225"/>
      <c r="IBG15" s="225"/>
      <c r="IBH15" s="225"/>
      <c r="IFI15" s="223"/>
      <c r="IFJ15" s="223"/>
      <c r="IFP15" s="224"/>
      <c r="IFQ15" s="225"/>
      <c r="IFR15" s="225"/>
      <c r="IFS15" s="225"/>
      <c r="IFT15" s="224"/>
      <c r="IFU15" s="224"/>
      <c r="IFV15" s="224"/>
      <c r="IFW15" s="224"/>
      <c r="IFX15" s="225"/>
      <c r="IFY15" s="226"/>
      <c r="IFZ15" s="226"/>
      <c r="IGA15" s="226"/>
      <c r="IGB15" s="226"/>
      <c r="IGC15" s="226"/>
      <c r="IGD15" s="225"/>
      <c r="IGE15" s="225"/>
      <c r="IGF15" s="225"/>
      <c r="IKG15" s="223"/>
      <c r="IKH15" s="223"/>
      <c r="IKN15" s="224"/>
      <c r="IKO15" s="225"/>
      <c r="IKP15" s="225"/>
      <c r="IKQ15" s="225"/>
      <c r="IKR15" s="224"/>
      <c r="IKS15" s="224"/>
      <c r="IKT15" s="224"/>
      <c r="IKU15" s="224"/>
      <c r="IKV15" s="225"/>
      <c r="IKW15" s="226"/>
      <c r="IKX15" s="226"/>
      <c r="IKY15" s="226"/>
      <c r="IKZ15" s="226"/>
      <c r="ILA15" s="226"/>
      <c r="ILB15" s="225"/>
      <c r="ILC15" s="225"/>
      <c r="ILD15" s="225"/>
      <c r="IPE15" s="223"/>
      <c r="IPF15" s="223"/>
      <c r="IPL15" s="224"/>
      <c r="IPM15" s="225"/>
      <c r="IPN15" s="225"/>
      <c r="IPO15" s="225"/>
      <c r="IPP15" s="224"/>
      <c r="IPQ15" s="224"/>
      <c r="IPR15" s="224"/>
      <c r="IPS15" s="224"/>
      <c r="IPT15" s="225"/>
      <c r="IPU15" s="226"/>
      <c r="IPV15" s="226"/>
      <c r="IPW15" s="226"/>
      <c r="IPX15" s="226"/>
      <c r="IPY15" s="226"/>
      <c r="IPZ15" s="225"/>
      <c r="IQA15" s="225"/>
      <c r="IQB15" s="225"/>
      <c r="IUC15" s="223"/>
      <c r="IUD15" s="223"/>
      <c r="IUJ15" s="224"/>
      <c r="IUK15" s="225"/>
      <c r="IUL15" s="225"/>
      <c r="IUM15" s="225"/>
      <c r="IUN15" s="224"/>
      <c r="IUO15" s="224"/>
      <c r="IUP15" s="224"/>
      <c r="IUQ15" s="224"/>
      <c r="IUR15" s="225"/>
      <c r="IUS15" s="226"/>
      <c r="IUT15" s="226"/>
      <c r="IUU15" s="226"/>
      <c r="IUV15" s="226"/>
      <c r="IUW15" s="226"/>
      <c r="IUX15" s="225"/>
      <c r="IUY15" s="225"/>
      <c r="IUZ15" s="225"/>
      <c r="IZA15" s="223"/>
      <c r="IZB15" s="223"/>
      <c r="IZH15" s="224"/>
      <c r="IZI15" s="225"/>
      <c r="IZJ15" s="225"/>
      <c r="IZK15" s="225"/>
      <c r="IZL15" s="224"/>
      <c r="IZM15" s="224"/>
      <c r="IZN15" s="224"/>
      <c r="IZO15" s="224"/>
      <c r="IZP15" s="225"/>
      <c r="IZQ15" s="226"/>
      <c r="IZR15" s="226"/>
      <c r="IZS15" s="226"/>
      <c r="IZT15" s="226"/>
      <c r="IZU15" s="226"/>
      <c r="IZV15" s="225"/>
      <c r="IZW15" s="225"/>
      <c r="IZX15" s="225"/>
      <c r="JDY15" s="223"/>
      <c r="JDZ15" s="223"/>
      <c r="JEF15" s="224"/>
      <c r="JEG15" s="225"/>
      <c r="JEH15" s="225"/>
      <c r="JEI15" s="225"/>
      <c r="JEJ15" s="224"/>
      <c r="JEK15" s="224"/>
      <c r="JEL15" s="224"/>
      <c r="JEM15" s="224"/>
      <c r="JEN15" s="225"/>
      <c r="JEO15" s="226"/>
      <c r="JEP15" s="226"/>
      <c r="JEQ15" s="226"/>
      <c r="JER15" s="226"/>
      <c r="JES15" s="226"/>
      <c r="JET15" s="225"/>
      <c r="JEU15" s="225"/>
      <c r="JEV15" s="225"/>
      <c r="JIW15" s="223"/>
      <c r="JIX15" s="223"/>
      <c r="JJD15" s="224"/>
      <c r="JJE15" s="225"/>
      <c r="JJF15" s="225"/>
      <c r="JJG15" s="225"/>
      <c r="JJH15" s="224"/>
      <c r="JJI15" s="224"/>
      <c r="JJJ15" s="224"/>
      <c r="JJK15" s="224"/>
      <c r="JJL15" s="225"/>
      <c r="JJM15" s="226"/>
      <c r="JJN15" s="226"/>
      <c r="JJO15" s="226"/>
      <c r="JJP15" s="226"/>
      <c r="JJQ15" s="226"/>
      <c r="JJR15" s="225"/>
      <c r="JJS15" s="225"/>
      <c r="JJT15" s="225"/>
      <c r="JNU15" s="223"/>
      <c r="JNV15" s="223"/>
      <c r="JOB15" s="224"/>
      <c r="JOC15" s="225"/>
      <c r="JOD15" s="225"/>
      <c r="JOE15" s="225"/>
      <c r="JOF15" s="224"/>
      <c r="JOG15" s="224"/>
      <c r="JOH15" s="224"/>
      <c r="JOI15" s="224"/>
      <c r="JOJ15" s="225"/>
      <c r="JOK15" s="226"/>
      <c r="JOL15" s="226"/>
      <c r="JOM15" s="226"/>
      <c r="JON15" s="226"/>
      <c r="JOO15" s="226"/>
      <c r="JOP15" s="225"/>
      <c r="JOQ15" s="225"/>
      <c r="JOR15" s="225"/>
      <c r="JSS15" s="223"/>
      <c r="JST15" s="223"/>
      <c r="JSZ15" s="224"/>
      <c r="JTA15" s="225"/>
      <c r="JTB15" s="225"/>
      <c r="JTC15" s="225"/>
      <c r="JTD15" s="224"/>
      <c r="JTE15" s="224"/>
      <c r="JTF15" s="224"/>
      <c r="JTG15" s="224"/>
      <c r="JTH15" s="225"/>
      <c r="JTI15" s="226"/>
      <c r="JTJ15" s="226"/>
      <c r="JTK15" s="226"/>
      <c r="JTL15" s="226"/>
      <c r="JTM15" s="226"/>
      <c r="JTN15" s="225"/>
      <c r="JTO15" s="225"/>
      <c r="JTP15" s="225"/>
      <c r="JXQ15" s="223"/>
      <c r="JXR15" s="223"/>
      <c r="JXX15" s="224"/>
      <c r="JXY15" s="225"/>
      <c r="JXZ15" s="225"/>
      <c r="JYA15" s="225"/>
      <c r="JYB15" s="224"/>
      <c r="JYC15" s="224"/>
      <c r="JYD15" s="224"/>
      <c r="JYE15" s="224"/>
      <c r="JYF15" s="225"/>
      <c r="JYG15" s="226"/>
      <c r="JYH15" s="226"/>
      <c r="JYI15" s="226"/>
      <c r="JYJ15" s="226"/>
      <c r="JYK15" s="226"/>
      <c r="JYL15" s="225"/>
      <c r="JYM15" s="225"/>
      <c r="JYN15" s="225"/>
      <c r="KCO15" s="223"/>
      <c r="KCP15" s="223"/>
      <c r="KCV15" s="224"/>
      <c r="KCW15" s="225"/>
      <c r="KCX15" s="225"/>
      <c r="KCY15" s="225"/>
      <c r="KCZ15" s="224"/>
      <c r="KDA15" s="224"/>
      <c r="KDB15" s="224"/>
      <c r="KDC15" s="224"/>
      <c r="KDD15" s="225"/>
      <c r="KDE15" s="226"/>
      <c r="KDF15" s="226"/>
      <c r="KDG15" s="226"/>
      <c r="KDH15" s="226"/>
      <c r="KDI15" s="226"/>
      <c r="KDJ15" s="225"/>
      <c r="KDK15" s="225"/>
      <c r="KDL15" s="225"/>
      <c r="KHM15" s="223"/>
      <c r="KHN15" s="223"/>
      <c r="KHT15" s="224"/>
      <c r="KHU15" s="225"/>
      <c r="KHV15" s="225"/>
      <c r="KHW15" s="225"/>
      <c r="KHX15" s="224"/>
      <c r="KHY15" s="224"/>
      <c r="KHZ15" s="224"/>
      <c r="KIA15" s="224"/>
      <c r="KIB15" s="225"/>
      <c r="KIC15" s="226"/>
      <c r="KID15" s="226"/>
      <c r="KIE15" s="226"/>
      <c r="KIF15" s="226"/>
      <c r="KIG15" s="226"/>
      <c r="KIH15" s="225"/>
      <c r="KII15" s="225"/>
      <c r="KIJ15" s="225"/>
      <c r="KMK15" s="223"/>
      <c r="KML15" s="223"/>
      <c r="KMR15" s="224"/>
      <c r="KMS15" s="225"/>
      <c r="KMT15" s="225"/>
      <c r="KMU15" s="225"/>
      <c r="KMV15" s="224"/>
      <c r="KMW15" s="224"/>
      <c r="KMX15" s="224"/>
      <c r="KMY15" s="224"/>
      <c r="KMZ15" s="225"/>
      <c r="KNA15" s="226"/>
      <c r="KNB15" s="226"/>
      <c r="KNC15" s="226"/>
      <c r="KND15" s="226"/>
      <c r="KNE15" s="226"/>
      <c r="KNF15" s="225"/>
      <c r="KNG15" s="225"/>
      <c r="KNH15" s="225"/>
      <c r="KRI15" s="223"/>
      <c r="KRJ15" s="223"/>
      <c r="KRP15" s="224"/>
      <c r="KRQ15" s="225"/>
      <c r="KRR15" s="225"/>
      <c r="KRS15" s="225"/>
      <c r="KRT15" s="224"/>
      <c r="KRU15" s="224"/>
      <c r="KRV15" s="224"/>
      <c r="KRW15" s="224"/>
      <c r="KRX15" s="225"/>
      <c r="KRY15" s="226"/>
      <c r="KRZ15" s="226"/>
      <c r="KSA15" s="226"/>
      <c r="KSB15" s="226"/>
      <c r="KSC15" s="226"/>
      <c r="KSD15" s="225"/>
      <c r="KSE15" s="225"/>
      <c r="KSF15" s="225"/>
      <c r="KWG15" s="223"/>
      <c r="KWH15" s="223"/>
      <c r="KWN15" s="224"/>
      <c r="KWO15" s="225"/>
      <c r="KWP15" s="225"/>
      <c r="KWQ15" s="225"/>
      <c r="KWR15" s="224"/>
      <c r="KWS15" s="224"/>
      <c r="KWT15" s="224"/>
      <c r="KWU15" s="224"/>
      <c r="KWV15" s="225"/>
      <c r="KWW15" s="226"/>
      <c r="KWX15" s="226"/>
      <c r="KWY15" s="226"/>
      <c r="KWZ15" s="226"/>
      <c r="KXA15" s="226"/>
      <c r="KXB15" s="225"/>
      <c r="KXC15" s="225"/>
      <c r="KXD15" s="225"/>
      <c r="LBE15" s="223"/>
      <c r="LBF15" s="223"/>
      <c r="LBL15" s="224"/>
      <c r="LBM15" s="225"/>
      <c r="LBN15" s="225"/>
      <c r="LBO15" s="225"/>
      <c r="LBP15" s="224"/>
      <c r="LBQ15" s="224"/>
      <c r="LBR15" s="224"/>
      <c r="LBS15" s="224"/>
      <c r="LBT15" s="225"/>
      <c r="LBU15" s="226"/>
      <c r="LBV15" s="226"/>
      <c r="LBW15" s="226"/>
      <c r="LBX15" s="226"/>
      <c r="LBY15" s="226"/>
      <c r="LBZ15" s="225"/>
      <c r="LCA15" s="225"/>
      <c r="LCB15" s="225"/>
      <c r="LGC15" s="223"/>
      <c r="LGD15" s="223"/>
      <c r="LGJ15" s="224"/>
      <c r="LGK15" s="225"/>
      <c r="LGL15" s="225"/>
      <c r="LGM15" s="225"/>
      <c r="LGN15" s="224"/>
      <c r="LGO15" s="224"/>
      <c r="LGP15" s="224"/>
      <c r="LGQ15" s="224"/>
      <c r="LGR15" s="225"/>
      <c r="LGS15" s="226"/>
      <c r="LGT15" s="226"/>
      <c r="LGU15" s="226"/>
      <c r="LGV15" s="226"/>
      <c r="LGW15" s="226"/>
      <c r="LGX15" s="225"/>
      <c r="LGY15" s="225"/>
      <c r="LGZ15" s="225"/>
      <c r="LLA15" s="223"/>
      <c r="LLB15" s="223"/>
      <c r="LLH15" s="224"/>
      <c r="LLI15" s="225"/>
      <c r="LLJ15" s="225"/>
      <c r="LLK15" s="225"/>
      <c r="LLL15" s="224"/>
      <c r="LLM15" s="224"/>
      <c r="LLN15" s="224"/>
      <c r="LLO15" s="224"/>
      <c r="LLP15" s="225"/>
      <c r="LLQ15" s="226"/>
      <c r="LLR15" s="226"/>
      <c r="LLS15" s="226"/>
      <c r="LLT15" s="226"/>
      <c r="LLU15" s="226"/>
      <c r="LLV15" s="225"/>
      <c r="LLW15" s="225"/>
      <c r="LLX15" s="225"/>
      <c r="LPY15" s="223"/>
      <c r="LPZ15" s="223"/>
      <c r="LQF15" s="224"/>
      <c r="LQG15" s="225"/>
      <c r="LQH15" s="225"/>
      <c r="LQI15" s="225"/>
      <c r="LQJ15" s="224"/>
      <c r="LQK15" s="224"/>
      <c r="LQL15" s="224"/>
      <c r="LQM15" s="224"/>
      <c r="LQN15" s="225"/>
      <c r="LQO15" s="226"/>
      <c r="LQP15" s="226"/>
      <c r="LQQ15" s="226"/>
      <c r="LQR15" s="226"/>
      <c r="LQS15" s="226"/>
      <c r="LQT15" s="225"/>
      <c r="LQU15" s="225"/>
      <c r="LQV15" s="225"/>
      <c r="LUW15" s="223"/>
      <c r="LUX15" s="223"/>
      <c r="LVD15" s="224"/>
      <c r="LVE15" s="225"/>
      <c r="LVF15" s="225"/>
      <c r="LVG15" s="225"/>
      <c r="LVH15" s="224"/>
      <c r="LVI15" s="224"/>
      <c r="LVJ15" s="224"/>
      <c r="LVK15" s="224"/>
      <c r="LVL15" s="225"/>
      <c r="LVM15" s="226"/>
      <c r="LVN15" s="226"/>
      <c r="LVO15" s="226"/>
      <c r="LVP15" s="226"/>
      <c r="LVQ15" s="226"/>
      <c r="LVR15" s="225"/>
      <c r="LVS15" s="225"/>
      <c r="LVT15" s="225"/>
      <c r="LZU15" s="223"/>
      <c r="LZV15" s="223"/>
      <c r="MAB15" s="224"/>
      <c r="MAC15" s="225"/>
      <c r="MAD15" s="225"/>
      <c r="MAE15" s="225"/>
      <c r="MAF15" s="224"/>
      <c r="MAG15" s="224"/>
      <c r="MAH15" s="224"/>
      <c r="MAI15" s="224"/>
      <c r="MAJ15" s="225"/>
      <c r="MAK15" s="226"/>
      <c r="MAL15" s="226"/>
      <c r="MAM15" s="226"/>
      <c r="MAN15" s="226"/>
      <c r="MAO15" s="226"/>
      <c r="MAP15" s="225"/>
      <c r="MAQ15" s="225"/>
      <c r="MAR15" s="225"/>
      <c r="MES15" s="223"/>
      <c r="MET15" s="223"/>
      <c r="MEZ15" s="224"/>
      <c r="MFA15" s="225"/>
      <c r="MFB15" s="225"/>
      <c r="MFC15" s="225"/>
      <c r="MFD15" s="224"/>
      <c r="MFE15" s="224"/>
      <c r="MFF15" s="224"/>
      <c r="MFG15" s="224"/>
      <c r="MFH15" s="225"/>
      <c r="MFI15" s="226"/>
      <c r="MFJ15" s="226"/>
      <c r="MFK15" s="226"/>
      <c r="MFL15" s="226"/>
      <c r="MFM15" s="226"/>
      <c r="MFN15" s="225"/>
      <c r="MFO15" s="225"/>
      <c r="MFP15" s="225"/>
      <c r="MJQ15" s="223"/>
      <c r="MJR15" s="223"/>
      <c r="MJX15" s="224"/>
      <c r="MJY15" s="225"/>
      <c r="MJZ15" s="225"/>
      <c r="MKA15" s="225"/>
      <c r="MKB15" s="224"/>
      <c r="MKC15" s="224"/>
      <c r="MKD15" s="224"/>
      <c r="MKE15" s="224"/>
      <c r="MKF15" s="225"/>
      <c r="MKG15" s="226"/>
      <c r="MKH15" s="226"/>
      <c r="MKI15" s="226"/>
      <c r="MKJ15" s="226"/>
      <c r="MKK15" s="226"/>
      <c r="MKL15" s="225"/>
      <c r="MKM15" s="225"/>
      <c r="MKN15" s="225"/>
      <c r="MOO15" s="223"/>
      <c r="MOP15" s="223"/>
      <c r="MOV15" s="224"/>
      <c r="MOW15" s="225"/>
      <c r="MOX15" s="225"/>
      <c r="MOY15" s="225"/>
      <c r="MOZ15" s="224"/>
      <c r="MPA15" s="224"/>
      <c r="MPB15" s="224"/>
      <c r="MPC15" s="224"/>
      <c r="MPD15" s="225"/>
      <c r="MPE15" s="226"/>
      <c r="MPF15" s="226"/>
      <c r="MPG15" s="226"/>
      <c r="MPH15" s="226"/>
      <c r="MPI15" s="226"/>
      <c r="MPJ15" s="225"/>
      <c r="MPK15" s="225"/>
      <c r="MPL15" s="225"/>
      <c r="MTM15" s="223"/>
      <c r="MTN15" s="223"/>
      <c r="MTT15" s="224"/>
      <c r="MTU15" s="225"/>
      <c r="MTV15" s="225"/>
      <c r="MTW15" s="225"/>
      <c r="MTX15" s="224"/>
      <c r="MTY15" s="224"/>
      <c r="MTZ15" s="224"/>
      <c r="MUA15" s="224"/>
      <c r="MUB15" s="225"/>
      <c r="MUC15" s="226"/>
      <c r="MUD15" s="226"/>
      <c r="MUE15" s="226"/>
      <c r="MUF15" s="226"/>
      <c r="MUG15" s="226"/>
      <c r="MUH15" s="225"/>
      <c r="MUI15" s="225"/>
      <c r="MUJ15" s="225"/>
      <c r="MYK15" s="223"/>
      <c r="MYL15" s="223"/>
      <c r="MYR15" s="224"/>
      <c r="MYS15" s="225"/>
      <c r="MYT15" s="225"/>
      <c r="MYU15" s="225"/>
      <c r="MYV15" s="224"/>
      <c r="MYW15" s="224"/>
      <c r="MYX15" s="224"/>
      <c r="MYY15" s="224"/>
      <c r="MYZ15" s="225"/>
      <c r="MZA15" s="226"/>
      <c r="MZB15" s="226"/>
      <c r="MZC15" s="226"/>
      <c r="MZD15" s="226"/>
      <c r="MZE15" s="226"/>
      <c r="MZF15" s="225"/>
      <c r="MZG15" s="225"/>
      <c r="MZH15" s="225"/>
      <c r="NDI15" s="223"/>
      <c r="NDJ15" s="223"/>
      <c r="NDP15" s="224"/>
      <c r="NDQ15" s="225"/>
      <c r="NDR15" s="225"/>
      <c r="NDS15" s="225"/>
      <c r="NDT15" s="224"/>
      <c r="NDU15" s="224"/>
      <c r="NDV15" s="224"/>
      <c r="NDW15" s="224"/>
      <c r="NDX15" s="225"/>
      <c r="NDY15" s="226"/>
      <c r="NDZ15" s="226"/>
      <c r="NEA15" s="226"/>
      <c r="NEB15" s="226"/>
      <c r="NEC15" s="226"/>
      <c r="NED15" s="225"/>
      <c r="NEE15" s="225"/>
      <c r="NEF15" s="225"/>
      <c r="NIG15" s="223"/>
      <c r="NIH15" s="223"/>
      <c r="NIN15" s="224"/>
      <c r="NIO15" s="225"/>
      <c r="NIP15" s="225"/>
      <c r="NIQ15" s="225"/>
      <c r="NIR15" s="224"/>
      <c r="NIS15" s="224"/>
      <c r="NIT15" s="224"/>
      <c r="NIU15" s="224"/>
      <c r="NIV15" s="225"/>
      <c r="NIW15" s="226"/>
      <c r="NIX15" s="226"/>
      <c r="NIY15" s="226"/>
      <c r="NIZ15" s="226"/>
      <c r="NJA15" s="226"/>
      <c r="NJB15" s="225"/>
      <c r="NJC15" s="225"/>
      <c r="NJD15" s="225"/>
      <c r="NNE15" s="223"/>
      <c r="NNF15" s="223"/>
      <c r="NNL15" s="224"/>
      <c r="NNM15" s="225"/>
      <c r="NNN15" s="225"/>
      <c r="NNO15" s="225"/>
      <c r="NNP15" s="224"/>
      <c r="NNQ15" s="224"/>
      <c r="NNR15" s="224"/>
      <c r="NNS15" s="224"/>
      <c r="NNT15" s="225"/>
      <c r="NNU15" s="226"/>
      <c r="NNV15" s="226"/>
      <c r="NNW15" s="226"/>
      <c r="NNX15" s="226"/>
      <c r="NNY15" s="226"/>
      <c r="NNZ15" s="225"/>
      <c r="NOA15" s="225"/>
      <c r="NOB15" s="225"/>
      <c r="NSC15" s="223"/>
      <c r="NSD15" s="223"/>
      <c r="NSJ15" s="224"/>
      <c r="NSK15" s="225"/>
      <c r="NSL15" s="225"/>
      <c r="NSM15" s="225"/>
      <c r="NSN15" s="224"/>
      <c r="NSO15" s="224"/>
      <c r="NSP15" s="224"/>
      <c r="NSQ15" s="224"/>
      <c r="NSR15" s="225"/>
      <c r="NSS15" s="226"/>
      <c r="NST15" s="226"/>
      <c r="NSU15" s="226"/>
      <c r="NSV15" s="226"/>
      <c r="NSW15" s="226"/>
      <c r="NSX15" s="225"/>
      <c r="NSY15" s="225"/>
      <c r="NSZ15" s="225"/>
      <c r="NXA15" s="223"/>
      <c r="NXB15" s="223"/>
      <c r="NXH15" s="224"/>
      <c r="NXI15" s="225"/>
      <c r="NXJ15" s="225"/>
      <c r="NXK15" s="225"/>
      <c r="NXL15" s="224"/>
      <c r="NXM15" s="224"/>
      <c r="NXN15" s="224"/>
      <c r="NXO15" s="224"/>
      <c r="NXP15" s="225"/>
      <c r="NXQ15" s="226"/>
      <c r="NXR15" s="226"/>
      <c r="NXS15" s="226"/>
      <c r="NXT15" s="226"/>
      <c r="NXU15" s="226"/>
      <c r="NXV15" s="225"/>
      <c r="NXW15" s="225"/>
      <c r="NXX15" s="225"/>
      <c r="OBY15" s="223"/>
      <c r="OBZ15" s="223"/>
      <c r="OCF15" s="224"/>
      <c r="OCG15" s="225"/>
      <c r="OCH15" s="225"/>
      <c r="OCI15" s="225"/>
      <c r="OCJ15" s="224"/>
      <c r="OCK15" s="224"/>
      <c r="OCL15" s="224"/>
      <c r="OCM15" s="224"/>
      <c r="OCN15" s="225"/>
      <c r="OCO15" s="226"/>
      <c r="OCP15" s="226"/>
      <c r="OCQ15" s="226"/>
      <c r="OCR15" s="226"/>
      <c r="OCS15" s="226"/>
      <c r="OCT15" s="225"/>
      <c r="OCU15" s="225"/>
      <c r="OCV15" s="225"/>
      <c r="OGW15" s="223"/>
      <c r="OGX15" s="223"/>
      <c r="OHD15" s="224"/>
      <c r="OHE15" s="225"/>
      <c r="OHF15" s="225"/>
      <c r="OHG15" s="225"/>
      <c r="OHH15" s="224"/>
      <c r="OHI15" s="224"/>
      <c r="OHJ15" s="224"/>
      <c r="OHK15" s="224"/>
      <c r="OHL15" s="225"/>
      <c r="OHM15" s="226"/>
      <c r="OHN15" s="226"/>
      <c r="OHO15" s="226"/>
      <c r="OHP15" s="226"/>
      <c r="OHQ15" s="226"/>
      <c r="OHR15" s="225"/>
      <c r="OHS15" s="225"/>
      <c r="OHT15" s="225"/>
      <c r="OLU15" s="223"/>
      <c r="OLV15" s="223"/>
      <c r="OMB15" s="224"/>
      <c r="OMC15" s="225"/>
      <c r="OMD15" s="225"/>
      <c r="OME15" s="225"/>
      <c r="OMF15" s="224"/>
      <c r="OMG15" s="224"/>
      <c r="OMH15" s="224"/>
      <c r="OMI15" s="224"/>
      <c r="OMJ15" s="225"/>
      <c r="OMK15" s="226"/>
      <c r="OML15" s="226"/>
      <c r="OMM15" s="226"/>
      <c r="OMN15" s="226"/>
      <c r="OMO15" s="226"/>
      <c r="OMP15" s="225"/>
      <c r="OMQ15" s="225"/>
      <c r="OMR15" s="225"/>
      <c r="OQS15" s="223"/>
      <c r="OQT15" s="223"/>
      <c r="OQZ15" s="224"/>
      <c r="ORA15" s="225"/>
      <c r="ORB15" s="225"/>
      <c r="ORC15" s="225"/>
      <c r="ORD15" s="224"/>
      <c r="ORE15" s="224"/>
      <c r="ORF15" s="224"/>
      <c r="ORG15" s="224"/>
      <c r="ORH15" s="225"/>
      <c r="ORI15" s="226"/>
      <c r="ORJ15" s="226"/>
      <c r="ORK15" s="226"/>
      <c r="ORL15" s="226"/>
      <c r="ORM15" s="226"/>
      <c r="ORN15" s="225"/>
      <c r="ORO15" s="225"/>
      <c r="ORP15" s="225"/>
      <c r="OVQ15" s="223"/>
      <c r="OVR15" s="223"/>
      <c r="OVX15" s="224"/>
      <c r="OVY15" s="225"/>
      <c r="OVZ15" s="225"/>
      <c r="OWA15" s="225"/>
      <c r="OWB15" s="224"/>
      <c r="OWC15" s="224"/>
      <c r="OWD15" s="224"/>
      <c r="OWE15" s="224"/>
      <c r="OWF15" s="225"/>
      <c r="OWG15" s="226"/>
      <c r="OWH15" s="226"/>
      <c r="OWI15" s="226"/>
      <c r="OWJ15" s="226"/>
      <c r="OWK15" s="226"/>
      <c r="OWL15" s="225"/>
      <c r="OWM15" s="225"/>
      <c r="OWN15" s="225"/>
      <c r="PAO15" s="223"/>
      <c r="PAP15" s="223"/>
      <c r="PAV15" s="224"/>
      <c r="PAW15" s="225"/>
      <c r="PAX15" s="225"/>
      <c r="PAY15" s="225"/>
      <c r="PAZ15" s="224"/>
      <c r="PBA15" s="224"/>
      <c r="PBB15" s="224"/>
      <c r="PBC15" s="224"/>
      <c r="PBD15" s="225"/>
      <c r="PBE15" s="226"/>
      <c r="PBF15" s="226"/>
      <c r="PBG15" s="226"/>
      <c r="PBH15" s="226"/>
      <c r="PBI15" s="226"/>
      <c r="PBJ15" s="225"/>
      <c r="PBK15" s="225"/>
      <c r="PBL15" s="225"/>
      <c r="PFM15" s="223"/>
      <c r="PFN15" s="223"/>
      <c r="PFT15" s="224"/>
      <c r="PFU15" s="225"/>
      <c r="PFV15" s="225"/>
      <c r="PFW15" s="225"/>
      <c r="PFX15" s="224"/>
      <c r="PFY15" s="224"/>
      <c r="PFZ15" s="224"/>
      <c r="PGA15" s="224"/>
      <c r="PGB15" s="225"/>
      <c r="PGC15" s="226"/>
      <c r="PGD15" s="226"/>
      <c r="PGE15" s="226"/>
      <c r="PGF15" s="226"/>
      <c r="PGG15" s="226"/>
      <c r="PGH15" s="225"/>
      <c r="PGI15" s="225"/>
      <c r="PGJ15" s="225"/>
      <c r="PKK15" s="223"/>
      <c r="PKL15" s="223"/>
      <c r="PKR15" s="224"/>
      <c r="PKS15" s="225"/>
      <c r="PKT15" s="225"/>
      <c r="PKU15" s="225"/>
      <c r="PKV15" s="224"/>
      <c r="PKW15" s="224"/>
      <c r="PKX15" s="224"/>
      <c r="PKY15" s="224"/>
      <c r="PKZ15" s="225"/>
      <c r="PLA15" s="226"/>
      <c r="PLB15" s="226"/>
      <c r="PLC15" s="226"/>
      <c r="PLD15" s="226"/>
      <c r="PLE15" s="226"/>
      <c r="PLF15" s="225"/>
      <c r="PLG15" s="225"/>
      <c r="PLH15" s="225"/>
      <c r="PPI15" s="223"/>
      <c r="PPJ15" s="223"/>
      <c r="PPP15" s="224"/>
      <c r="PPQ15" s="225"/>
      <c r="PPR15" s="225"/>
      <c r="PPS15" s="225"/>
      <c r="PPT15" s="224"/>
      <c r="PPU15" s="224"/>
      <c r="PPV15" s="224"/>
      <c r="PPW15" s="224"/>
      <c r="PPX15" s="225"/>
      <c r="PPY15" s="226"/>
      <c r="PPZ15" s="226"/>
      <c r="PQA15" s="226"/>
      <c r="PQB15" s="226"/>
      <c r="PQC15" s="226"/>
      <c r="PQD15" s="225"/>
      <c r="PQE15" s="225"/>
      <c r="PQF15" s="225"/>
      <c r="PUG15" s="223"/>
      <c r="PUH15" s="223"/>
      <c r="PUN15" s="224"/>
      <c r="PUO15" s="225"/>
      <c r="PUP15" s="225"/>
      <c r="PUQ15" s="225"/>
      <c r="PUR15" s="224"/>
      <c r="PUS15" s="224"/>
      <c r="PUT15" s="224"/>
      <c r="PUU15" s="224"/>
      <c r="PUV15" s="225"/>
      <c r="PUW15" s="226"/>
      <c r="PUX15" s="226"/>
      <c r="PUY15" s="226"/>
      <c r="PUZ15" s="226"/>
      <c r="PVA15" s="226"/>
      <c r="PVB15" s="225"/>
      <c r="PVC15" s="225"/>
      <c r="PVD15" s="225"/>
      <c r="PZE15" s="223"/>
      <c r="PZF15" s="223"/>
      <c r="PZL15" s="224"/>
      <c r="PZM15" s="225"/>
      <c r="PZN15" s="225"/>
      <c r="PZO15" s="225"/>
      <c r="PZP15" s="224"/>
      <c r="PZQ15" s="224"/>
      <c r="PZR15" s="224"/>
      <c r="PZS15" s="224"/>
      <c r="PZT15" s="225"/>
      <c r="PZU15" s="226"/>
      <c r="PZV15" s="226"/>
      <c r="PZW15" s="226"/>
      <c r="PZX15" s="226"/>
      <c r="PZY15" s="226"/>
      <c r="PZZ15" s="225"/>
      <c r="QAA15" s="225"/>
      <c r="QAB15" s="225"/>
      <c r="QEC15" s="223"/>
      <c r="QED15" s="223"/>
      <c r="QEJ15" s="224"/>
      <c r="QEK15" s="225"/>
      <c r="QEL15" s="225"/>
      <c r="QEM15" s="225"/>
      <c r="QEN15" s="224"/>
      <c r="QEO15" s="224"/>
      <c r="QEP15" s="224"/>
      <c r="QEQ15" s="224"/>
      <c r="QER15" s="225"/>
      <c r="QES15" s="226"/>
      <c r="QET15" s="226"/>
      <c r="QEU15" s="226"/>
      <c r="QEV15" s="226"/>
      <c r="QEW15" s="226"/>
      <c r="QEX15" s="225"/>
      <c r="QEY15" s="225"/>
      <c r="QEZ15" s="225"/>
      <c r="QJA15" s="223"/>
      <c r="QJB15" s="223"/>
      <c r="QJH15" s="224"/>
      <c r="QJI15" s="225"/>
      <c r="QJJ15" s="225"/>
      <c r="QJK15" s="225"/>
      <c r="QJL15" s="224"/>
      <c r="QJM15" s="224"/>
      <c r="QJN15" s="224"/>
      <c r="QJO15" s="224"/>
      <c r="QJP15" s="225"/>
      <c r="QJQ15" s="226"/>
      <c r="QJR15" s="226"/>
      <c r="QJS15" s="226"/>
      <c r="QJT15" s="226"/>
      <c r="QJU15" s="226"/>
      <c r="QJV15" s="225"/>
      <c r="QJW15" s="225"/>
      <c r="QJX15" s="225"/>
      <c r="QNY15" s="223"/>
      <c r="QNZ15" s="223"/>
      <c r="QOF15" s="224"/>
      <c r="QOG15" s="225"/>
      <c r="QOH15" s="225"/>
      <c r="QOI15" s="225"/>
      <c r="QOJ15" s="224"/>
      <c r="QOK15" s="224"/>
      <c r="QOL15" s="224"/>
      <c r="QOM15" s="224"/>
      <c r="QON15" s="225"/>
      <c r="QOO15" s="226"/>
      <c r="QOP15" s="226"/>
      <c r="QOQ15" s="226"/>
      <c r="QOR15" s="226"/>
      <c r="QOS15" s="226"/>
      <c r="QOT15" s="225"/>
      <c r="QOU15" s="225"/>
      <c r="QOV15" s="225"/>
      <c r="QSW15" s="223"/>
      <c r="QSX15" s="223"/>
      <c r="QTD15" s="224"/>
      <c r="QTE15" s="225"/>
      <c r="QTF15" s="225"/>
      <c r="QTG15" s="225"/>
      <c r="QTH15" s="224"/>
      <c r="QTI15" s="224"/>
      <c r="QTJ15" s="224"/>
      <c r="QTK15" s="224"/>
      <c r="QTL15" s="225"/>
      <c r="QTM15" s="226"/>
      <c r="QTN15" s="226"/>
      <c r="QTO15" s="226"/>
      <c r="QTP15" s="226"/>
      <c r="QTQ15" s="226"/>
      <c r="QTR15" s="225"/>
      <c r="QTS15" s="225"/>
      <c r="QTT15" s="225"/>
      <c r="QXU15" s="223"/>
      <c r="QXV15" s="223"/>
      <c r="QYB15" s="224"/>
      <c r="QYC15" s="225"/>
      <c r="QYD15" s="225"/>
      <c r="QYE15" s="225"/>
      <c r="QYF15" s="224"/>
      <c r="QYG15" s="224"/>
      <c r="QYH15" s="224"/>
      <c r="QYI15" s="224"/>
      <c r="QYJ15" s="225"/>
      <c r="QYK15" s="226"/>
      <c r="QYL15" s="226"/>
      <c r="QYM15" s="226"/>
      <c r="QYN15" s="226"/>
      <c r="QYO15" s="226"/>
      <c r="QYP15" s="225"/>
      <c r="QYQ15" s="225"/>
      <c r="QYR15" s="225"/>
      <c r="RCS15" s="223"/>
      <c r="RCT15" s="223"/>
      <c r="RCZ15" s="224"/>
      <c r="RDA15" s="225"/>
      <c r="RDB15" s="225"/>
      <c r="RDC15" s="225"/>
      <c r="RDD15" s="224"/>
      <c r="RDE15" s="224"/>
      <c r="RDF15" s="224"/>
      <c r="RDG15" s="224"/>
      <c r="RDH15" s="225"/>
      <c r="RDI15" s="226"/>
      <c r="RDJ15" s="226"/>
      <c r="RDK15" s="226"/>
      <c r="RDL15" s="226"/>
      <c r="RDM15" s="226"/>
      <c r="RDN15" s="225"/>
      <c r="RDO15" s="225"/>
      <c r="RDP15" s="225"/>
      <c r="RHQ15" s="223"/>
      <c r="RHR15" s="223"/>
      <c r="RHX15" s="224"/>
      <c r="RHY15" s="225"/>
      <c r="RHZ15" s="225"/>
      <c r="RIA15" s="225"/>
      <c r="RIB15" s="224"/>
      <c r="RIC15" s="224"/>
      <c r="RID15" s="224"/>
      <c r="RIE15" s="224"/>
      <c r="RIF15" s="225"/>
      <c r="RIG15" s="226"/>
      <c r="RIH15" s="226"/>
      <c r="RII15" s="226"/>
      <c r="RIJ15" s="226"/>
      <c r="RIK15" s="226"/>
      <c r="RIL15" s="225"/>
      <c r="RIM15" s="225"/>
      <c r="RIN15" s="225"/>
      <c r="RMO15" s="223"/>
      <c r="RMP15" s="223"/>
      <c r="RMV15" s="224"/>
      <c r="RMW15" s="225"/>
      <c r="RMX15" s="225"/>
      <c r="RMY15" s="225"/>
      <c r="RMZ15" s="224"/>
      <c r="RNA15" s="224"/>
      <c r="RNB15" s="224"/>
      <c r="RNC15" s="224"/>
      <c r="RND15" s="225"/>
      <c r="RNE15" s="226"/>
      <c r="RNF15" s="226"/>
      <c r="RNG15" s="226"/>
      <c r="RNH15" s="226"/>
      <c r="RNI15" s="226"/>
      <c r="RNJ15" s="225"/>
      <c r="RNK15" s="225"/>
      <c r="RNL15" s="225"/>
      <c r="RRM15" s="223"/>
      <c r="RRN15" s="223"/>
      <c r="RRT15" s="224"/>
      <c r="RRU15" s="225"/>
      <c r="RRV15" s="225"/>
      <c r="RRW15" s="225"/>
      <c r="RRX15" s="224"/>
      <c r="RRY15" s="224"/>
      <c r="RRZ15" s="224"/>
      <c r="RSA15" s="224"/>
      <c r="RSB15" s="225"/>
      <c r="RSC15" s="226"/>
      <c r="RSD15" s="226"/>
      <c r="RSE15" s="226"/>
      <c r="RSF15" s="226"/>
      <c r="RSG15" s="226"/>
      <c r="RSH15" s="225"/>
      <c r="RSI15" s="225"/>
      <c r="RSJ15" s="225"/>
      <c r="RWK15" s="223"/>
      <c r="RWL15" s="223"/>
      <c r="RWR15" s="224"/>
      <c r="RWS15" s="225"/>
      <c r="RWT15" s="225"/>
      <c r="RWU15" s="225"/>
      <c r="RWV15" s="224"/>
      <c r="RWW15" s="224"/>
      <c r="RWX15" s="224"/>
      <c r="RWY15" s="224"/>
      <c r="RWZ15" s="225"/>
      <c r="RXA15" s="226"/>
      <c r="RXB15" s="226"/>
      <c r="RXC15" s="226"/>
      <c r="RXD15" s="226"/>
      <c r="RXE15" s="226"/>
      <c r="RXF15" s="225"/>
      <c r="RXG15" s="225"/>
      <c r="RXH15" s="225"/>
      <c r="SBI15" s="223"/>
      <c r="SBJ15" s="223"/>
      <c r="SBP15" s="224"/>
      <c r="SBQ15" s="225"/>
      <c r="SBR15" s="225"/>
      <c r="SBS15" s="225"/>
      <c r="SBT15" s="224"/>
      <c r="SBU15" s="224"/>
      <c r="SBV15" s="224"/>
      <c r="SBW15" s="224"/>
      <c r="SBX15" s="225"/>
      <c r="SBY15" s="226"/>
      <c r="SBZ15" s="226"/>
      <c r="SCA15" s="226"/>
      <c r="SCB15" s="226"/>
      <c r="SCC15" s="226"/>
      <c r="SCD15" s="225"/>
      <c r="SCE15" s="225"/>
      <c r="SCF15" s="225"/>
    </row>
    <row r="16" spans="1:1024 1129:2048 2153:3072 3177:4096 4201:5120 5225:6144 6249:7168 7273:8192 8297:9216 9321:10240 10345:11264 11369:12288 12393:12928" ht="13.2" x14ac:dyDescent="0.25">
      <c r="F16" s="221" t="s">
        <v>168</v>
      </c>
      <c r="CY16" s="221">
        <v>14</v>
      </c>
      <c r="CZ16" s="221" t="str">
        <f>Tournament!H26</f>
        <v>Romania</v>
      </c>
      <c r="DA16" s="221">
        <f>IF(AND(Tournament!J26&lt;&gt;"",Tournament!L26&lt;&gt;""),Tournament!J26,0)</f>
        <v>0</v>
      </c>
      <c r="DB16" s="221">
        <f>IF(AND(Tournament!L26&lt;&gt;"",Tournament!J26&lt;&gt;""),Tournament!L26,0)</f>
        <v>0</v>
      </c>
      <c r="DC16" s="221" t="str">
        <f>Tournament!N26</f>
        <v>Switzerland</v>
      </c>
      <c r="DD16" s="221" t="str">
        <f>IF(AND(Tournament!J26&lt;&gt;"",Tournament!L26&lt;&gt;""),IF(DA16&gt;DB16,"W",IF(DA16=DB16,"D","L")),"")</f>
        <v/>
      </c>
      <c r="DE16" s="221" t="str">
        <f t="shared" si="0"/>
        <v/>
      </c>
      <c r="DH16" s="224" t="s">
        <v>17</v>
      </c>
      <c r="DI16" s="225" t="s">
        <v>4</v>
      </c>
      <c r="DJ16" s="225" t="s">
        <v>15</v>
      </c>
      <c r="DK16" s="225" t="s">
        <v>111</v>
      </c>
      <c r="DL16" s="224" t="s">
        <v>15</v>
      </c>
      <c r="DM16" s="224" t="s">
        <v>17</v>
      </c>
      <c r="DN16" s="224" t="s">
        <v>4</v>
      </c>
      <c r="DO16" s="224" t="s">
        <v>111</v>
      </c>
      <c r="DP16" s="225"/>
      <c r="DQ16" s="226">
        <f>IFERROR(MATCH(DQ12,DH16:DK16,0),0)</f>
        <v>3</v>
      </c>
      <c r="DR16" s="226">
        <f>IFERROR(MATCH(DR12,DH16:DK16,0),0)</f>
        <v>4</v>
      </c>
      <c r="DS16" s="226">
        <f>IFERROR(MATCH(DS12,DH16:DK16,0),0)</f>
        <v>0</v>
      </c>
      <c r="DT16" s="226">
        <f>IFERROR(MATCH(DT12,DH16:DK16,0),0)</f>
        <v>1</v>
      </c>
      <c r="DU16" s="226">
        <f t="shared" si="57"/>
        <v>8</v>
      </c>
      <c r="DV16" s="225"/>
      <c r="DW16" s="225" t="str">
        <f>INDEX(DH3:DH8,MATCH(4,DU3:DU8,0),0)</f>
        <v>Romania</v>
      </c>
      <c r="DX16" s="225"/>
      <c r="HW16" s="221">
        <v>14</v>
      </c>
      <c r="HX16" s="221" t="str">
        <f t="shared" si="3"/>
        <v>Romania</v>
      </c>
      <c r="HY16" s="223">
        <f ca="1">IF(OFFSET('Prediction Sheet'!$W23,0,HY$1)&lt;&gt;"",OFFSET('Prediction Sheet'!$W23,0,HY$1),0)</f>
        <v>0</v>
      </c>
      <c r="HZ16" s="223">
        <f ca="1">IF(OFFSET('Prediction Sheet'!$Y23,0,HY$1)&lt;&gt;"",OFFSET('Prediction Sheet'!$Y23,0,HY$1),0)</f>
        <v>0</v>
      </c>
      <c r="IA16" s="221" t="str">
        <f t="shared" si="4"/>
        <v>Switzerland</v>
      </c>
      <c r="IB16" s="221" t="str">
        <f ca="1">IF(AND(OFFSET('Prediction Sheet'!$W23,0,HY$1)&lt;&gt;"",OFFSET('Prediction Sheet'!$Y23,0,HY$1)&lt;&gt;""),IF(HY16&gt;HZ16,"W",IF(HY16=HZ16,"D","L")),"")</f>
        <v/>
      </c>
      <c r="IC16" s="221" t="str">
        <f t="shared" ca="1" si="5"/>
        <v/>
      </c>
      <c r="IF16" s="224" t="s">
        <v>17</v>
      </c>
      <c r="IG16" s="225" t="s">
        <v>4</v>
      </c>
      <c r="IH16" s="225" t="s">
        <v>15</v>
      </c>
      <c r="II16" s="225" t="s">
        <v>111</v>
      </c>
      <c r="IJ16" s="224" t="s">
        <v>15</v>
      </c>
      <c r="IK16" s="224" t="s">
        <v>17</v>
      </c>
      <c r="IL16" s="224" t="s">
        <v>4</v>
      </c>
      <c r="IM16" s="224" t="s">
        <v>111</v>
      </c>
      <c r="IN16" s="225"/>
      <c r="IO16" s="226">
        <f ca="1">IFERROR(MATCH(IO12,IF16:II16,0),0)</f>
        <v>3</v>
      </c>
      <c r="IP16" s="226">
        <f ca="1">IFERROR(MATCH(IP12,IF16:II16,0),0)</f>
        <v>4</v>
      </c>
      <c r="IQ16" s="226">
        <f ca="1">IFERROR(MATCH(IQ12,IF16:II16,0),0)</f>
        <v>0</v>
      </c>
      <c r="IR16" s="226">
        <f ca="1">IFERROR(MATCH(IR12,IF16:II16,0),0)</f>
        <v>1</v>
      </c>
      <c r="IS16" s="226">
        <f t="shared" ca="1" si="61"/>
        <v>8</v>
      </c>
      <c r="IT16" s="225"/>
      <c r="IU16" s="225" t="str">
        <f ca="1">INDEX(IF3:IF8,MATCH(4,IS3:IS8,0),0)</f>
        <v>Romania</v>
      </c>
      <c r="IV16" s="225"/>
      <c r="MW16" s="223"/>
      <c r="MX16" s="223"/>
      <c r="ND16" s="224"/>
      <c r="NE16" s="225"/>
      <c r="NF16" s="225"/>
      <c r="NG16" s="225"/>
      <c r="NH16" s="224"/>
      <c r="NI16" s="224"/>
      <c r="NJ16" s="224"/>
      <c r="NK16" s="224"/>
      <c r="NL16" s="225"/>
      <c r="NM16" s="226"/>
      <c r="NN16" s="226"/>
      <c r="NO16" s="226"/>
      <c r="NP16" s="226"/>
      <c r="NQ16" s="226"/>
      <c r="NR16" s="225"/>
      <c r="NS16" s="225"/>
      <c r="NT16" s="225"/>
      <c r="RU16" s="223"/>
      <c r="RV16" s="223"/>
      <c r="SB16" s="224"/>
      <c r="SC16" s="225"/>
      <c r="SD16" s="225"/>
      <c r="SE16" s="225"/>
      <c r="SF16" s="224"/>
      <c r="SG16" s="224"/>
      <c r="SH16" s="224"/>
      <c r="SI16" s="224"/>
      <c r="SJ16" s="225"/>
      <c r="SK16" s="226"/>
      <c r="SL16" s="226"/>
      <c r="SM16" s="226"/>
      <c r="SN16" s="226"/>
      <c r="SO16" s="226"/>
      <c r="SP16" s="225"/>
      <c r="SQ16" s="225"/>
      <c r="SR16" s="225"/>
      <c r="WS16" s="223"/>
      <c r="WT16" s="223"/>
      <c r="WZ16" s="224"/>
      <c r="XA16" s="225"/>
      <c r="XB16" s="225"/>
      <c r="XC16" s="225"/>
      <c r="XD16" s="224"/>
      <c r="XE16" s="224"/>
      <c r="XF16" s="224"/>
      <c r="XG16" s="224"/>
      <c r="XH16" s="225"/>
      <c r="XI16" s="226"/>
      <c r="XJ16" s="226"/>
      <c r="XK16" s="226"/>
      <c r="XL16" s="226"/>
      <c r="XM16" s="226"/>
      <c r="XN16" s="225"/>
      <c r="XO16" s="225"/>
      <c r="XP16" s="225"/>
      <c r="ABQ16" s="223"/>
      <c r="ABR16" s="223"/>
      <c r="ABX16" s="224"/>
      <c r="ABY16" s="225"/>
      <c r="ABZ16" s="225"/>
      <c r="ACA16" s="225"/>
      <c r="ACB16" s="224"/>
      <c r="ACC16" s="224"/>
      <c r="ACD16" s="224"/>
      <c r="ACE16" s="224"/>
      <c r="ACF16" s="225"/>
      <c r="ACG16" s="226"/>
      <c r="ACH16" s="226"/>
      <c r="ACI16" s="226"/>
      <c r="ACJ16" s="226"/>
      <c r="ACK16" s="226"/>
      <c r="ACL16" s="225"/>
      <c r="ACM16" s="225"/>
      <c r="ACN16" s="225"/>
      <c r="AGO16" s="223"/>
      <c r="AGP16" s="223"/>
      <c r="AGV16" s="224"/>
      <c r="AGW16" s="225"/>
      <c r="AGX16" s="225"/>
      <c r="AGY16" s="225"/>
      <c r="AGZ16" s="224"/>
      <c r="AHA16" s="224"/>
      <c r="AHB16" s="224"/>
      <c r="AHC16" s="224"/>
      <c r="AHD16" s="225"/>
      <c r="AHE16" s="226"/>
      <c r="AHF16" s="226"/>
      <c r="AHG16" s="226"/>
      <c r="AHH16" s="226"/>
      <c r="AHI16" s="226"/>
      <c r="AHJ16" s="225"/>
      <c r="AHK16" s="225"/>
      <c r="AHL16" s="225"/>
      <c r="ALM16" s="223"/>
      <c r="ALN16" s="223"/>
      <c r="ALT16" s="224"/>
      <c r="ALU16" s="225"/>
      <c r="ALV16" s="225"/>
      <c r="ALW16" s="225"/>
      <c r="ALX16" s="224"/>
      <c r="ALY16" s="224"/>
      <c r="ALZ16" s="224"/>
      <c r="AMA16" s="224"/>
      <c r="AMB16" s="225"/>
      <c r="AMC16" s="226"/>
      <c r="AMD16" s="226"/>
      <c r="AME16" s="226"/>
      <c r="AMF16" s="226"/>
      <c r="AMG16" s="226"/>
      <c r="AMH16" s="225"/>
      <c r="AMI16" s="225"/>
      <c r="AMJ16" s="225"/>
      <c r="AQK16" s="223"/>
      <c r="AQL16" s="223"/>
      <c r="AQR16" s="224"/>
      <c r="AQS16" s="225"/>
      <c r="AQT16" s="225"/>
      <c r="AQU16" s="225"/>
      <c r="AQV16" s="224"/>
      <c r="AQW16" s="224"/>
      <c r="AQX16" s="224"/>
      <c r="AQY16" s="224"/>
      <c r="AQZ16" s="225"/>
      <c r="ARA16" s="226"/>
      <c r="ARB16" s="226"/>
      <c r="ARC16" s="226"/>
      <c r="ARD16" s="226"/>
      <c r="ARE16" s="226"/>
      <c r="ARF16" s="225"/>
      <c r="ARG16" s="225"/>
      <c r="ARH16" s="225"/>
      <c r="AVI16" s="223"/>
      <c r="AVJ16" s="223"/>
      <c r="AVP16" s="224"/>
      <c r="AVQ16" s="225"/>
      <c r="AVR16" s="225"/>
      <c r="AVS16" s="225"/>
      <c r="AVT16" s="224"/>
      <c r="AVU16" s="224"/>
      <c r="AVV16" s="224"/>
      <c r="AVW16" s="224"/>
      <c r="AVX16" s="225"/>
      <c r="AVY16" s="226"/>
      <c r="AVZ16" s="226"/>
      <c r="AWA16" s="226"/>
      <c r="AWB16" s="226"/>
      <c r="AWC16" s="226"/>
      <c r="AWD16" s="225"/>
      <c r="AWE16" s="225"/>
      <c r="AWF16" s="225"/>
      <c r="BAG16" s="223"/>
      <c r="BAH16" s="223"/>
      <c r="BAN16" s="224"/>
      <c r="BAO16" s="225"/>
      <c r="BAP16" s="225"/>
      <c r="BAQ16" s="225"/>
      <c r="BAR16" s="224"/>
      <c r="BAS16" s="224"/>
      <c r="BAT16" s="224"/>
      <c r="BAU16" s="224"/>
      <c r="BAV16" s="225"/>
      <c r="BAW16" s="226"/>
      <c r="BAX16" s="226"/>
      <c r="BAY16" s="226"/>
      <c r="BAZ16" s="226"/>
      <c r="BBA16" s="226"/>
      <c r="BBB16" s="225"/>
      <c r="BBC16" s="225"/>
      <c r="BBD16" s="225"/>
      <c r="BFE16" s="223"/>
      <c r="BFF16" s="223"/>
      <c r="BFL16" s="224"/>
      <c r="BFM16" s="225"/>
      <c r="BFN16" s="225"/>
      <c r="BFO16" s="225"/>
      <c r="BFP16" s="224"/>
      <c r="BFQ16" s="224"/>
      <c r="BFR16" s="224"/>
      <c r="BFS16" s="224"/>
      <c r="BFT16" s="225"/>
      <c r="BFU16" s="226"/>
      <c r="BFV16" s="226"/>
      <c r="BFW16" s="226"/>
      <c r="BFX16" s="226"/>
      <c r="BFY16" s="226"/>
      <c r="BFZ16" s="225"/>
      <c r="BGA16" s="225"/>
      <c r="BGB16" s="225"/>
      <c r="BKC16" s="223"/>
      <c r="BKD16" s="223"/>
      <c r="BKJ16" s="224"/>
      <c r="BKK16" s="225"/>
      <c r="BKL16" s="225"/>
      <c r="BKM16" s="225"/>
      <c r="BKN16" s="224"/>
      <c r="BKO16" s="224"/>
      <c r="BKP16" s="224"/>
      <c r="BKQ16" s="224"/>
      <c r="BKR16" s="225"/>
      <c r="BKS16" s="226"/>
      <c r="BKT16" s="226"/>
      <c r="BKU16" s="226"/>
      <c r="BKV16" s="226"/>
      <c r="BKW16" s="226"/>
      <c r="BKX16" s="225"/>
      <c r="BKY16" s="225"/>
      <c r="BKZ16" s="225"/>
      <c r="BPA16" s="223"/>
      <c r="BPB16" s="223"/>
      <c r="BPH16" s="224"/>
      <c r="BPI16" s="225"/>
      <c r="BPJ16" s="225"/>
      <c r="BPK16" s="225"/>
      <c r="BPL16" s="224"/>
      <c r="BPM16" s="224"/>
      <c r="BPN16" s="224"/>
      <c r="BPO16" s="224"/>
      <c r="BPP16" s="225"/>
      <c r="BPQ16" s="226"/>
      <c r="BPR16" s="226"/>
      <c r="BPS16" s="226"/>
      <c r="BPT16" s="226"/>
      <c r="BPU16" s="226"/>
      <c r="BPV16" s="225"/>
      <c r="BPW16" s="225"/>
      <c r="BPX16" s="225"/>
      <c r="BTY16" s="223"/>
      <c r="BTZ16" s="223"/>
      <c r="BUF16" s="224"/>
      <c r="BUG16" s="225"/>
      <c r="BUH16" s="225"/>
      <c r="BUI16" s="225"/>
      <c r="BUJ16" s="224"/>
      <c r="BUK16" s="224"/>
      <c r="BUL16" s="224"/>
      <c r="BUM16" s="224"/>
      <c r="BUN16" s="225"/>
      <c r="BUO16" s="226"/>
      <c r="BUP16" s="226"/>
      <c r="BUQ16" s="226"/>
      <c r="BUR16" s="226"/>
      <c r="BUS16" s="226"/>
      <c r="BUT16" s="225"/>
      <c r="BUU16" s="225"/>
      <c r="BUV16" s="225"/>
      <c r="BYW16" s="223"/>
      <c r="BYX16" s="223"/>
      <c r="BZD16" s="224"/>
      <c r="BZE16" s="225"/>
      <c r="BZF16" s="225"/>
      <c r="BZG16" s="225"/>
      <c r="BZH16" s="224"/>
      <c r="BZI16" s="224"/>
      <c r="BZJ16" s="224"/>
      <c r="BZK16" s="224"/>
      <c r="BZL16" s="225"/>
      <c r="BZM16" s="226"/>
      <c r="BZN16" s="226"/>
      <c r="BZO16" s="226"/>
      <c r="BZP16" s="226"/>
      <c r="BZQ16" s="226"/>
      <c r="BZR16" s="225"/>
      <c r="BZS16" s="225"/>
      <c r="BZT16" s="225"/>
      <c r="CDU16" s="223"/>
      <c r="CDV16" s="223"/>
      <c r="CEB16" s="224"/>
      <c r="CEC16" s="225"/>
      <c r="CED16" s="225"/>
      <c r="CEE16" s="225"/>
      <c r="CEF16" s="224"/>
      <c r="CEG16" s="224"/>
      <c r="CEH16" s="224"/>
      <c r="CEI16" s="224"/>
      <c r="CEJ16" s="225"/>
      <c r="CEK16" s="226"/>
      <c r="CEL16" s="226"/>
      <c r="CEM16" s="226"/>
      <c r="CEN16" s="226"/>
      <c r="CEO16" s="226"/>
      <c r="CEP16" s="225"/>
      <c r="CEQ16" s="225"/>
      <c r="CER16" s="225"/>
      <c r="CIS16" s="223"/>
      <c r="CIT16" s="223"/>
      <c r="CIZ16" s="224"/>
      <c r="CJA16" s="225"/>
      <c r="CJB16" s="225"/>
      <c r="CJC16" s="225"/>
      <c r="CJD16" s="224"/>
      <c r="CJE16" s="224"/>
      <c r="CJF16" s="224"/>
      <c r="CJG16" s="224"/>
      <c r="CJH16" s="225"/>
      <c r="CJI16" s="226"/>
      <c r="CJJ16" s="226"/>
      <c r="CJK16" s="226"/>
      <c r="CJL16" s="226"/>
      <c r="CJM16" s="226"/>
      <c r="CJN16" s="225"/>
      <c r="CJO16" s="225"/>
      <c r="CJP16" s="225"/>
      <c r="CNQ16" s="223"/>
      <c r="CNR16" s="223"/>
      <c r="CNX16" s="224"/>
      <c r="CNY16" s="225"/>
      <c r="CNZ16" s="225"/>
      <c r="COA16" s="225"/>
      <c r="COB16" s="224"/>
      <c r="COC16" s="224"/>
      <c r="COD16" s="224"/>
      <c r="COE16" s="224"/>
      <c r="COF16" s="225"/>
      <c r="COG16" s="226"/>
      <c r="COH16" s="226"/>
      <c r="COI16" s="226"/>
      <c r="COJ16" s="226"/>
      <c r="COK16" s="226"/>
      <c r="COL16" s="225"/>
      <c r="COM16" s="225"/>
      <c r="CON16" s="225"/>
      <c r="CSO16" s="223"/>
      <c r="CSP16" s="223"/>
      <c r="CSV16" s="224"/>
      <c r="CSW16" s="225"/>
      <c r="CSX16" s="225"/>
      <c r="CSY16" s="225"/>
      <c r="CSZ16" s="224"/>
      <c r="CTA16" s="224"/>
      <c r="CTB16" s="224"/>
      <c r="CTC16" s="224"/>
      <c r="CTD16" s="225"/>
      <c r="CTE16" s="226"/>
      <c r="CTF16" s="226"/>
      <c r="CTG16" s="226"/>
      <c r="CTH16" s="226"/>
      <c r="CTI16" s="226"/>
      <c r="CTJ16" s="225"/>
      <c r="CTK16" s="225"/>
      <c r="CTL16" s="225"/>
      <c r="CXM16" s="223"/>
      <c r="CXN16" s="223"/>
      <c r="CXT16" s="224"/>
      <c r="CXU16" s="225"/>
      <c r="CXV16" s="225"/>
      <c r="CXW16" s="225"/>
      <c r="CXX16" s="224"/>
      <c r="CXY16" s="224"/>
      <c r="CXZ16" s="224"/>
      <c r="CYA16" s="224"/>
      <c r="CYB16" s="225"/>
      <c r="CYC16" s="226"/>
      <c r="CYD16" s="226"/>
      <c r="CYE16" s="226"/>
      <c r="CYF16" s="226"/>
      <c r="CYG16" s="226"/>
      <c r="CYH16" s="225"/>
      <c r="CYI16" s="225"/>
      <c r="CYJ16" s="225"/>
      <c r="DCK16" s="223"/>
      <c r="DCL16" s="223"/>
      <c r="DCR16" s="224"/>
      <c r="DCS16" s="225"/>
      <c r="DCT16" s="225"/>
      <c r="DCU16" s="225"/>
      <c r="DCV16" s="224"/>
      <c r="DCW16" s="224"/>
      <c r="DCX16" s="224"/>
      <c r="DCY16" s="224"/>
      <c r="DCZ16" s="225"/>
      <c r="DDA16" s="226"/>
      <c r="DDB16" s="226"/>
      <c r="DDC16" s="226"/>
      <c r="DDD16" s="226"/>
      <c r="DDE16" s="226"/>
      <c r="DDF16" s="225"/>
      <c r="DDG16" s="225"/>
      <c r="DDH16" s="225"/>
      <c r="DHI16" s="223"/>
      <c r="DHJ16" s="223"/>
      <c r="DHP16" s="224"/>
      <c r="DHQ16" s="225"/>
      <c r="DHR16" s="225"/>
      <c r="DHS16" s="225"/>
      <c r="DHT16" s="224"/>
      <c r="DHU16" s="224"/>
      <c r="DHV16" s="224"/>
      <c r="DHW16" s="224"/>
      <c r="DHX16" s="225"/>
      <c r="DHY16" s="226"/>
      <c r="DHZ16" s="226"/>
      <c r="DIA16" s="226"/>
      <c r="DIB16" s="226"/>
      <c r="DIC16" s="226"/>
      <c r="DID16" s="225"/>
      <c r="DIE16" s="225"/>
      <c r="DIF16" s="225"/>
      <c r="DMG16" s="223"/>
      <c r="DMH16" s="223"/>
      <c r="DMN16" s="224"/>
      <c r="DMO16" s="225"/>
      <c r="DMP16" s="225"/>
      <c r="DMQ16" s="225"/>
      <c r="DMR16" s="224"/>
      <c r="DMS16" s="224"/>
      <c r="DMT16" s="224"/>
      <c r="DMU16" s="224"/>
      <c r="DMV16" s="225"/>
      <c r="DMW16" s="226"/>
      <c r="DMX16" s="226"/>
      <c r="DMY16" s="226"/>
      <c r="DMZ16" s="226"/>
      <c r="DNA16" s="226"/>
      <c r="DNB16" s="225"/>
      <c r="DNC16" s="225"/>
      <c r="DND16" s="225"/>
      <c r="DRE16" s="223"/>
      <c r="DRF16" s="223"/>
      <c r="DRL16" s="224"/>
      <c r="DRM16" s="225"/>
      <c r="DRN16" s="225"/>
      <c r="DRO16" s="225"/>
      <c r="DRP16" s="224"/>
      <c r="DRQ16" s="224"/>
      <c r="DRR16" s="224"/>
      <c r="DRS16" s="224"/>
      <c r="DRT16" s="225"/>
      <c r="DRU16" s="226"/>
      <c r="DRV16" s="226"/>
      <c r="DRW16" s="226"/>
      <c r="DRX16" s="226"/>
      <c r="DRY16" s="226"/>
      <c r="DRZ16" s="225"/>
      <c r="DSA16" s="225"/>
      <c r="DSB16" s="225"/>
      <c r="DWC16" s="223"/>
      <c r="DWD16" s="223"/>
      <c r="DWJ16" s="224"/>
      <c r="DWK16" s="225"/>
      <c r="DWL16" s="225"/>
      <c r="DWM16" s="225"/>
      <c r="DWN16" s="224"/>
      <c r="DWO16" s="224"/>
      <c r="DWP16" s="224"/>
      <c r="DWQ16" s="224"/>
      <c r="DWR16" s="225"/>
      <c r="DWS16" s="226"/>
      <c r="DWT16" s="226"/>
      <c r="DWU16" s="226"/>
      <c r="DWV16" s="226"/>
      <c r="DWW16" s="226"/>
      <c r="DWX16" s="225"/>
      <c r="DWY16" s="225"/>
      <c r="DWZ16" s="225"/>
      <c r="EBA16" s="223"/>
      <c r="EBB16" s="223"/>
      <c r="EBH16" s="224"/>
      <c r="EBI16" s="225"/>
      <c r="EBJ16" s="225"/>
      <c r="EBK16" s="225"/>
      <c r="EBL16" s="224"/>
      <c r="EBM16" s="224"/>
      <c r="EBN16" s="224"/>
      <c r="EBO16" s="224"/>
      <c r="EBP16" s="225"/>
      <c r="EBQ16" s="226"/>
      <c r="EBR16" s="226"/>
      <c r="EBS16" s="226"/>
      <c r="EBT16" s="226"/>
      <c r="EBU16" s="226"/>
      <c r="EBV16" s="225"/>
      <c r="EBW16" s="225"/>
      <c r="EBX16" s="225"/>
      <c r="EFY16" s="223"/>
      <c r="EFZ16" s="223"/>
      <c r="EGF16" s="224"/>
      <c r="EGG16" s="225"/>
      <c r="EGH16" s="225"/>
      <c r="EGI16" s="225"/>
      <c r="EGJ16" s="224"/>
      <c r="EGK16" s="224"/>
      <c r="EGL16" s="224"/>
      <c r="EGM16" s="224"/>
      <c r="EGN16" s="225"/>
      <c r="EGO16" s="226"/>
      <c r="EGP16" s="226"/>
      <c r="EGQ16" s="226"/>
      <c r="EGR16" s="226"/>
      <c r="EGS16" s="226"/>
      <c r="EGT16" s="225"/>
      <c r="EGU16" s="225"/>
      <c r="EGV16" s="225"/>
      <c r="EKW16" s="223"/>
      <c r="EKX16" s="223"/>
      <c r="ELD16" s="224"/>
      <c r="ELE16" s="225"/>
      <c r="ELF16" s="225"/>
      <c r="ELG16" s="225"/>
      <c r="ELH16" s="224"/>
      <c r="ELI16" s="224"/>
      <c r="ELJ16" s="224"/>
      <c r="ELK16" s="224"/>
      <c r="ELL16" s="225"/>
      <c r="ELM16" s="226"/>
      <c r="ELN16" s="226"/>
      <c r="ELO16" s="226"/>
      <c r="ELP16" s="226"/>
      <c r="ELQ16" s="226"/>
      <c r="ELR16" s="225"/>
      <c r="ELS16" s="225"/>
      <c r="ELT16" s="225"/>
      <c r="EPU16" s="223"/>
      <c r="EPV16" s="223"/>
      <c r="EQB16" s="224"/>
      <c r="EQC16" s="225"/>
      <c r="EQD16" s="225"/>
      <c r="EQE16" s="225"/>
      <c r="EQF16" s="224"/>
      <c r="EQG16" s="224"/>
      <c r="EQH16" s="224"/>
      <c r="EQI16" s="224"/>
      <c r="EQJ16" s="225"/>
      <c r="EQK16" s="226"/>
      <c r="EQL16" s="226"/>
      <c r="EQM16" s="226"/>
      <c r="EQN16" s="226"/>
      <c r="EQO16" s="226"/>
      <c r="EQP16" s="225"/>
      <c r="EQQ16" s="225"/>
      <c r="EQR16" s="225"/>
      <c r="EUS16" s="223"/>
      <c r="EUT16" s="223"/>
      <c r="EUZ16" s="224"/>
      <c r="EVA16" s="225"/>
      <c r="EVB16" s="225"/>
      <c r="EVC16" s="225"/>
      <c r="EVD16" s="224"/>
      <c r="EVE16" s="224"/>
      <c r="EVF16" s="224"/>
      <c r="EVG16" s="224"/>
      <c r="EVH16" s="225"/>
      <c r="EVI16" s="226"/>
      <c r="EVJ16" s="226"/>
      <c r="EVK16" s="226"/>
      <c r="EVL16" s="226"/>
      <c r="EVM16" s="226"/>
      <c r="EVN16" s="225"/>
      <c r="EVO16" s="225"/>
      <c r="EVP16" s="225"/>
      <c r="EZQ16" s="223"/>
      <c r="EZR16" s="223"/>
      <c r="EZX16" s="224"/>
      <c r="EZY16" s="225"/>
      <c r="EZZ16" s="225"/>
      <c r="FAA16" s="225"/>
      <c r="FAB16" s="224"/>
      <c r="FAC16" s="224"/>
      <c r="FAD16" s="224"/>
      <c r="FAE16" s="224"/>
      <c r="FAF16" s="225"/>
      <c r="FAG16" s="226"/>
      <c r="FAH16" s="226"/>
      <c r="FAI16" s="226"/>
      <c r="FAJ16" s="226"/>
      <c r="FAK16" s="226"/>
      <c r="FAL16" s="225"/>
      <c r="FAM16" s="225"/>
      <c r="FAN16" s="225"/>
      <c r="FEO16" s="223"/>
      <c r="FEP16" s="223"/>
      <c r="FEV16" s="224"/>
      <c r="FEW16" s="225"/>
      <c r="FEX16" s="225"/>
      <c r="FEY16" s="225"/>
      <c r="FEZ16" s="224"/>
      <c r="FFA16" s="224"/>
      <c r="FFB16" s="224"/>
      <c r="FFC16" s="224"/>
      <c r="FFD16" s="225"/>
      <c r="FFE16" s="226"/>
      <c r="FFF16" s="226"/>
      <c r="FFG16" s="226"/>
      <c r="FFH16" s="226"/>
      <c r="FFI16" s="226"/>
      <c r="FFJ16" s="225"/>
      <c r="FFK16" s="225"/>
      <c r="FFL16" s="225"/>
      <c r="FJM16" s="223"/>
      <c r="FJN16" s="223"/>
      <c r="FJT16" s="224"/>
      <c r="FJU16" s="225"/>
      <c r="FJV16" s="225"/>
      <c r="FJW16" s="225"/>
      <c r="FJX16" s="224"/>
      <c r="FJY16" s="224"/>
      <c r="FJZ16" s="224"/>
      <c r="FKA16" s="224"/>
      <c r="FKB16" s="225"/>
      <c r="FKC16" s="226"/>
      <c r="FKD16" s="226"/>
      <c r="FKE16" s="226"/>
      <c r="FKF16" s="226"/>
      <c r="FKG16" s="226"/>
      <c r="FKH16" s="225"/>
      <c r="FKI16" s="225"/>
      <c r="FKJ16" s="225"/>
      <c r="FOK16" s="223"/>
      <c r="FOL16" s="223"/>
      <c r="FOR16" s="224"/>
      <c r="FOS16" s="225"/>
      <c r="FOT16" s="225"/>
      <c r="FOU16" s="225"/>
      <c r="FOV16" s="224"/>
      <c r="FOW16" s="224"/>
      <c r="FOX16" s="224"/>
      <c r="FOY16" s="224"/>
      <c r="FOZ16" s="225"/>
      <c r="FPA16" s="226"/>
      <c r="FPB16" s="226"/>
      <c r="FPC16" s="226"/>
      <c r="FPD16" s="226"/>
      <c r="FPE16" s="226"/>
      <c r="FPF16" s="225"/>
      <c r="FPG16" s="225"/>
      <c r="FPH16" s="225"/>
      <c r="FTI16" s="223"/>
      <c r="FTJ16" s="223"/>
      <c r="FTP16" s="224"/>
      <c r="FTQ16" s="225"/>
      <c r="FTR16" s="225"/>
      <c r="FTS16" s="225"/>
      <c r="FTT16" s="224"/>
      <c r="FTU16" s="224"/>
      <c r="FTV16" s="224"/>
      <c r="FTW16" s="224"/>
      <c r="FTX16" s="225"/>
      <c r="FTY16" s="226"/>
      <c r="FTZ16" s="226"/>
      <c r="FUA16" s="226"/>
      <c r="FUB16" s="226"/>
      <c r="FUC16" s="226"/>
      <c r="FUD16" s="225"/>
      <c r="FUE16" s="225"/>
      <c r="FUF16" s="225"/>
      <c r="FYG16" s="223"/>
      <c r="FYH16" s="223"/>
      <c r="FYN16" s="224"/>
      <c r="FYO16" s="225"/>
      <c r="FYP16" s="225"/>
      <c r="FYQ16" s="225"/>
      <c r="FYR16" s="224"/>
      <c r="FYS16" s="224"/>
      <c r="FYT16" s="224"/>
      <c r="FYU16" s="224"/>
      <c r="FYV16" s="225"/>
      <c r="FYW16" s="226"/>
      <c r="FYX16" s="226"/>
      <c r="FYY16" s="226"/>
      <c r="FYZ16" s="226"/>
      <c r="FZA16" s="226"/>
      <c r="FZB16" s="225"/>
      <c r="FZC16" s="225"/>
      <c r="FZD16" s="225"/>
      <c r="GDE16" s="223"/>
      <c r="GDF16" s="223"/>
      <c r="GDL16" s="224"/>
      <c r="GDM16" s="225"/>
      <c r="GDN16" s="225"/>
      <c r="GDO16" s="225"/>
      <c r="GDP16" s="224"/>
      <c r="GDQ16" s="224"/>
      <c r="GDR16" s="224"/>
      <c r="GDS16" s="224"/>
      <c r="GDT16" s="225"/>
      <c r="GDU16" s="226"/>
      <c r="GDV16" s="226"/>
      <c r="GDW16" s="226"/>
      <c r="GDX16" s="226"/>
      <c r="GDY16" s="226"/>
      <c r="GDZ16" s="225"/>
      <c r="GEA16" s="225"/>
      <c r="GEB16" s="225"/>
      <c r="GIC16" s="223"/>
      <c r="GID16" s="223"/>
      <c r="GIJ16" s="224"/>
      <c r="GIK16" s="225"/>
      <c r="GIL16" s="225"/>
      <c r="GIM16" s="225"/>
      <c r="GIN16" s="224"/>
      <c r="GIO16" s="224"/>
      <c r="GIP16" s="224"/>
      <c r="GIQ16" s="224"/>
      <c r="GIR16" s="225"/>
      <c r="GIS16" s="226"/>
      <c r="GIT16" s="226"/>
      <c r="GIU16" s="226"/>
      <c r="GIV16" s="226"/>
      <c r="GIW16" s="226"/>
      <c r="GIX16" s="225"/>
      <c r="GIY16" s="225"/>
      <c r="GIZ16" s="225"/>
      <c r="GNA16" s="223"/>
      <c r="GNB16" s="223"/>
      <c r="GNH16" s="224"/>
      <c r="GNI16" s="225"/>
      <c r="GNJ16" s="225"/>
      <c r="GNK16" s="225"/>
      <c r="GNL16" s="224"/>
      <c r="GNM16" s="224"/>
      <c r="GNN16" s="224"/>
      <c r="GNO16" s="224"/>
      <c r="GNP16" s="225"/>
      <c r="GNQ16" s="226"/>
      <c r="GNR16" s="226"/>
      <c r="GNS16" s="226"/>
      <c r="GNT16" s="226"/>
      <c r="GNU16" s="226"/>
      <c r="GNV16" s="225"/>
      <c r="GNW16" s="225"/>
      <c r="GNX16" s="225"/>
      <c r="GRY16" s="223"/>
      <c r="GRZ16" s="223"/>
      <c r="GSF16" s="224"/>
      <c r="GSG16" s="225"/>
      <c r="GSH16" s="225"/>
      <c r="GSI16" s="225"/>
      <c r="GSJ16" s="224"/>
      <c r="GSK16" s="224"/>
      <c r="GSL16" s="224"/>
      <c r="GSM16" s="224"/>
      <c r="GSN16" s="225"/>
      <c r="GSO16" s="226"/>
      <c r="GSP16" s="226"/>
      <c r="GSQ16" s="226"/>
      <c r="GSR16" s="226"/>
      <c r="GSS16" s="226"/>
      <c r="GST16" s="225"/>
      <c r="GSU16" s="225"/>
      <c r="GSV16" s="225"/>
      <c r="GWW16" s="223"/>
      <c r="GWX16" s="223"/>
      <c r="GXD16" s="224"/>
      <c r="GXE16" s="225"/>
      <c r="GXF16" s="225"/>
      <c r="GXG16" s="225"/>
      <c r="GXH16" s="224"/>
      <c r="GXI16" s="224"/>
      <c r="GXJ16" s="224"/>
      <c r="GXK16" s="224"/>
      <c r="GXL16" s="225"/>
      <c r="GXM16" s="226"/>
      <c r="GXN16" s="226"/>
      <c r="GXO16" s="226"/>
      <c r="GXP16" s="226"/>
      <c r="GXQ16" s="226"/>
      <c r="GXR16" s="225"/>
      <c r="GXS16" s="225"/>
      <c r="GXT16" s="225"/>
      <c r="HBU16" s="223"/>
      <c r="HBV16" s="223"/>
      <c r="HCB16" s="224"/>
      <c r="HCC16" s="225"/>
      <c r="HCD16" s="225"/>
      <c r="HCE16" s="225"/>
      <c r="HCF16" s="224"/>
      <c r="HCG16" s="224"/>
      <c r="HCH16" s="224"/>
      <c r="HCI16" s="224"/>
      <c r="HCJ16" s="225"/>
      <c r="HCK16" s="226"/>
      <c r="HCL16" s="226"/>
      <c r="HCM16" s="226"/>
      <c r="HCN16" s="226"/>
      <c r="HCO16" s="226"/>
      <c r="HCP16" s="225"/>
      <c r="HCQ16" s="225"/>
      <c r="HCR16" s="225"/>
      <c r="HGS16" s="223"/>
      <c r="HGT16" s="223"/>
      <c r="HGZ16" s="224"/>
      <c r="HHA16" s="225"/>
      <c r="HHB16" s="225"/>
      <c r="HHC16" s="225"/>
      <c r="HHD16" s="224"/>
      <c r="HHE16" s="224"/>
      <c r="HHF16" s="224"/>
      <c r="HHG16" s="224"/>
      <c r="HHH16" s="225"/>
      <c r="HHI16" s="226"/>
      <c r="HHJ16" s="226"/>
      <c r="HHK16" s="226"/>
      <c r="HHL16" s="226"/>
      <c r="HHM16" s="226"/>
      <c r="HHN16" s="225"/>
      <c r="HHO16" s="225"/>
      <c r="HHP16" s="225"/>
      <c r="HLQ16" s="223"/>
      <c r="HLR16" s="223"/>
      <c r="HLX16" s="224"/>
      <c r="HLY16" s="225"/>
      <c r="HLZ16" s="225"/>
      <c r="HMA16" s="225"/>
      <c r="HMB16" s="224"/>
      <c r="HMC16" s="224"/>
      <c r="HMD16" s="224"/>
      <c r="HME16" s="224"/>
      <c r="HMF16" s="225"/>
      <c r="HMG16" s="226"/>
      <c r="HMH16" s="226"/>
      <c r="HMI16" s="226"/>
      <c r="HMJ16" s="226"/>
      <c r="HMK16" s="226"/>
      <c r="HML16" s="225"/>
      <c r="HMM16" s="225"/>
      <c r="HMN16" s="225"/>
      <c r="HQO16" s="223"/>
      <c r="HQP16" s="223"/>
      <c r="HQV16" s="224"/>
      <c r="HQW16" s="225"/>
      <c r="HQX16" s="225"/>
      <c r="HQY16" s="225"/>
      <c r="HQZ16" s="224"/>
      <c r="HRA16" s="224"/>
      <c r="HRB16" s="224"/>
      <c r="HRC16" s="224"/>
      <c r="HRD16" s="225"/>
      <c r="HRE16" s="226"/>
      <c r="HRF16" s="226"/>
      <c r="HRG16" s="226"/>
      <c r="HRH16" s="226"/>
      <c r="HRI16" s="226"/>
      <c r="HRJ16" s="225"/>
      <c r="HRK16" s="225"/>
      <c r="HRL16" s="225"/>
      <c r="HVM16" s="223"/>
      <c r="HVN16" s="223"/>
      <c r="HVT16" s="224"/>
      <c r="HVU16" s="225"/>
      <c r="HVV16" s="225"/>
      <c r="HVW16" s="225"/>
      <c r="HVX16" s="224"/>
      <c r="HVY16" s="224"/>
      <c r="HVZ16" s="224"/>
      <c r="HWA16" s="224"/>
      <c r="HWB16" s="225"/>
      <c r="HWC16" s="226"/>
      <c r="HWD16" s="226"/>
      <c r="HWE16" s="226"/>
      <c r="HWF16" s="226"/>
      <c r="HWG16" s="226"/>
      <c r="HWH16" s="225"/>
      <c r="HWI16" s="225"/>
      <c r="HWJ16" s="225"/>
      <c r="IAK16" s="223"/>
      <c r="IAL16" s="223"/>
      <c r="IAR16" s="224"/>
      <c r="IAS16" s="225"/>
      <c r="IAT16" s="225"/>
      <c r="IAU16" s="225"/>
      <c r="IAV16" s="224"/>
      <c r="IAW16" s="224"/>
      <c r="IAX16" s="224"/>
      <c r="IAY16" s="224"/>
      <c r="IAZ16" s="225"/>
      <c r="IBA16" s="226"/>
      <c r="IBB16" s="226"/>
      <c r="IBC16" s="226"/>
      <c r="IBD16" s="226"/>
      <c r="IBE16" s="226"/>
      <c r="IBF16" s="225"/>
      <c r="IBG16" s="225"/>
      <c r="IBH16" s="225"/>
      <c r="IFI16" s="223"/>
      <c r="IFJ16" s="223"/>
      <c r="IFP16" s="224"/>
      <c r="IFQ16" s="225"/>
      <c r="IFR16" s="225"/>
      <c r="IFS16" s="225"/>
      <c r="IFT16" s="224"/>
      <c r="IFU16" s="224"/>
      <c r="IFV16" s="224"/>
      <c r="IFW16" s="224"/>
      <c r="IFX16" s="225"/>
      <c r="IFY16" s="226"/>
      <c r="IFZ16" s="226"/>
      <c r="IGA16" s="226"/>
      <c r="IGB16" s="226"/>
      <c r="IGC16" s="226"/>
      <c r="IGD16" s="225"/>
      <c r="IGE16" s="225"/>
      <c r="IGF16" s="225"/>
      <c r="IKG16" s="223"/>
      <c r="IKH16" s="223"/>
      <c r="IKN16" s="224"/>
      <c r="IKO16" s="225"/>
      <c r="IKP16" s="225"/>
      <c r="IKQ16" s="225"/>
      <c r="IKR16" s="224"/>
      <c r="IKS16" s="224"/>
      <c r="IKT16" s="224"/>
      <c r="IKU16" s="224"/>
      <c r="IKV16" s="225"/>
      <c r="IKW16" s="226"/>
      <c r="IKX16" s="226"/>
      <c r="IKY16" s="226"/>
      <c r="IKZ16" s="226"/>
      <c r="ILA16" s="226"/>
      <c r="ILB16" s="225"/>
      <c r="ILC16" s="225"/>
      <c r="ILD16" s="225"/>
      <c r="IPE16" s="223"/>
      <c r="IPF16" s="223"/>
      <c r="IPL16" s="224"/>
      <c r="IPM16" s="225"/>
      <c r="IPN16" s="225"/>
      <c r="IPO16" s="225"/>
      <c r="IPP16" s="224"/>
      <c r="IPQ16" s="224"/>
      <c r="IPR16" s="224"/>
      <c r="IPS16" s="224"/>
      <c r="IPT16" s="225"/>
      <c r="IPU16" s="226"/>
      <c r="IPV16" s="226"/>
      <c r="IPW16" s="226"/>
      <c r="IPX16" s="226"/>
      <c r="IPY16" s="226"/>
      <c r="IPZ16" s="225"/>
      <c r="IQA16" s="225"/>
      <c r="IQB16" s="225"/>
      <c r="IUC16" s="223"/>
      <c r="IUD16" s="223"/>
      <c r="IUJ16" s="224"/>
      <c r="IUK16" s="225"/>
      <c r="IUL16" s="225"/>
      <c r="IUM16" s="225"/>
      <c r="IUN16" s="224"/>
      <c r="IUO16" s="224"/>
      <c r="IUP16" s="224"/>
      <c r="IUQ16" s="224"/>
      <c r="IUR16" s="225"/>
      <c r="IUS16" s="226"/>
      <c r="IUT16" s="226"/>
      <c r="IUU16" s="226"/>
      <c r="IUV16" s="226"/>
      <c r="IUW16" s="226"/>
      <c r="IUX16" s="225"/>
      <c r="IUY16" s="225"/>
      <c r="IUZ16" s="225"/>
      <c r="IZA16" s="223"/>
      <c r="IZB16" s="223"/>
      <c r="IZH16" s="224"/>
      <c r="IZI16" s="225"/>
      <c r="IZJ16" s="225"/>
      <c r="IZK16" s="225"/>
      <c r="IZL16" s="224"/>
      <c r="IZM16" s="224"/>
      <c r="IZN16" s="224"/>
      <c r="IZO16" s="224"/>
      <c r="IZP16" s="225"/>
      <c r="IZQ16" s="226"/>
      <c r="IZR16" s="226"/>
      <c r="IZS16" s="226"/>
      <c r="IZT16" s="226"/>
      <c r="IZU16" s="226"/>
      <c r="IZV16" s="225"/>
      <c r="IZW16" s="225"/>
      <c r="IZX16" s="225"/>
      <c r="JDY16" s="223"/>
      <c r="JDZ16" s="223"/>
      <c r="JEF16" s="224"/>
      <c r="JEG16" s="225"/>
      <c r="JEH16" s="225"/>
      <c r="JEI16" s="225"/>
      <c r="JEJ16" s="224"/>
      <c r="JEK16" s="224"/>
      <c r="JEL16" s="224"/>
      <c r="JEM16" s="224"/>
      <c r="JEN16" s="225"/>
      <c r="JEO16" s="226"/>
      <c r="JEP16" s="226"/>
      <c r="JEQ16" s="226"/>
      <c r="JER16" s="226"/>
      <c r="JES16" s="226"/>
      <c r="JET16" s="225"/>
      <c r="JEU16" s="225"/>
      <c r="JEV16" s="225"/>
      <c r="JIW16" s="223"/>
      <c r="JIX16" s="223"/>
      <c r="JJD16" s="224"/>
      <c r="JJE16" s="225"/>
      <c r="JJF16" s="225"/>
      <c r="JJG16" s="225"/>
      <c r="JJH16" s="224"/>
      <c r="JJI16" s="224"/>
      <c r="JJJ16" s="224"/>
      <c r="JJK16" s="224"/>
      <c r="JJL16" s="225"/>
      <c r="JJM16" s="226"/>
      <c r="JJN16" s="226"/>
      <c r="JJO16" s="226"/>
      <c r="JJP16" s="226"/>
      <c r="JJQ16" s="226"/>
      <c r="JJR16" s="225"/>
      <c r="JJS16" s="225"/>
      <c r="JJT16" s="225"/>
      <c r="JNU16" s="223"/>
      <c r="JNV16" s="223"/>
      <c r="JOB16" s="224"/>
      <c r="JOC16" s="225"/>
      <c r="JOD16" s="225"/>
      <c r="JOE16" s="225"/>
      <c r="JOF16" s="224"/>
      <c r="JOG16" s="224"/>
      <c r="JOH16" s="224"/>
      <c r="JOI16" s="224"/>
      <c r="JOJ16" s="225"/>
      <c r="JOK16" s="226"/>
      <c r="JOL16" s="226"/>
      <c r="JOM16" s="226"/>
      <c r="JON16" s="226"/>
      <c r="JOO16" s="226"/>
      <c r="JOP16" s="225"/>
      <c r="JOQ16" s="225"/>
      <c r="JOR16" s="225"/>
      <c r="JSS16" s="223"/>
      <c r="JST16" s="223"/>
      <c r="JSZ16" s="224"/>
      <c r="JTA16" s="225"/>
      <c r="JTB16" s="225"/>
      <c r="JTC16" s="225"/>
      <c r="JTD16" s="224"/>
      <c r="JTE16" s="224"/>
      <c r="JTF16" s="224"/>
      <c r="JTG16" s="224"/>
      <c r="JTH16" s="225"/>
      <c r="JTI16" s="226"/>
      <c r="JTJ16" s="226"/>
      <c r="JTK16" s="226"/>
      <c r="JTL16" s="226"/>
      <c r="JTM16" s="226"/>
      <c r="JTN16" s="225"/>
      <c r="JTO16" s="225"/>
      <c r="JTP16" s="225"/>
      <c r="JXQ16" s="223"/>
      <c r="JXR16" s="223"/>
      <c r="JXX16" s="224"/>
      <c r="JXY16" s="225"/>
      <c r="JXZ16" s="225"/>
      <c r="JYA16" s="225"/>
      <c r="JYB16" s="224"/>
      <c r="JYC16" s="224"/>
      <c r="JYD16" s="224"/>
      <c r="JYE16" s="224"/>
      <c r="JYF16" s="225"/>
      <c r="JYG16" s="226"/>
      <c r="JYH16" s="226"/>
      <c r="JYI16" s="226"/>
      <c r="JYJ16" s="226"/>
      <c r="JYK16" s="226"/>
      <c r="JYL16" s="225"/>
      <c r="JYM16" s="225"/>
      <c r="JYN16" s="225"/>
      <c r="KCO16" s="223"/>
      <c r="KCP16" s="223"/>
      <c r="KCV16" s="224"/>
      <c r="KCW16" s="225"/>
      <c r="KCX16" s="225"/>
      <c r="KCY16" s="225"/>
      <c r="KCZ16" s="224"/>
      <c r="KDA16" s="224"/>
      <c r="KDB16" s="224"/>
      <c r="KDC16" s="224"/>
      <c r="KDD16" s="225"/>
      <c r="KDE16" s="226"/>
      <c r="KDF16" s="226"/>
      <c r="KDG16" s="226"/>
      <c r="KDH16" s="226"/>
      <c r="KDI16" s="226"/>
      <c r="KDJ16" s="225"/>
      <c r="KDK16" s="225"/>
      <c r="KDL16" s="225"/>
      <c r="KHM16" s="223"/>
      <c r="KHN16" s="223"/>
      <c r="KHT16" s="224"/>
      <c r="KHU16" s="225"/>
      <c r="KHV16" s="225"/>
      <c r="KHW16" s="225"/>
      <c r="KHX16" s="224"/>
      <c r="KHY16" s="224"/>
      <c r="KHZ16" s="224"/>
      <c r="KIA16" s="224"/>
      <c r="KIB16" s="225"/>
      <c r="KIC16" s="226"/>
      <c r="KID16" s="226"/>
      <c r="KIE16" s="226"/>
      <c r="KIF16" s="226"/>
      <c r="KIG16" s="226"/>
      <c r="KIH16" s="225"/>
      <c r="KII16" s="225"/>
      <c r="KIJ16" s="225"/>
      <c r="KMK16" s="223"/>
      <c r="KML16" s="223"/>
      <c r="KMR16" s="224"/>
      <c r="KMS16" s="225"/>
      <c r="KMT16" s="225"/>
      <c r="KMU16" s="225"/>
      <c r="KMV16" s="224"/>
      <c r="KMW16" s="224"/>
      <c r="KMX16" s="224"/>
      <c r="KMY16" s="224"/>
      <c r="KMZ16" s="225"/>
      <c r="KNA16" s="226"/>
      <c r="KNB16" s="226"/>
      <c r="KNC16" s="226"/>
      <c r="KND16" s="226"/>
      <c r="KNE16" s="226"/>
      <c r="KNF16" s="225"/>
      <c r="KNG16" s="225"/>
      <c r="KNH16" s="225"/>
      <c r="KRI16" s="223"/>
      <c r="KRJ16" s="223"/>
      <c r="KRP16" s="224"/>
      <c r="KRQ16" s="225"/>
      <c r="KRR16" s="225"/>
      <c r="KRS16" s="225"/>
      <c r="KRT16" s="224"/>
      <c r="KRU16" s="224"/>
      <c r="KRV16" s="224"/>
      <c r="KRW16" s="224"/>
      <c r="KRX16" s="225"/>
      <c r="KRY16" s="226"/>
      <c r="KRZ16" s="226"/>
      <c r="KSA16" s="226"/>
      <c r="KSB16" s="226"/>
      <c r="KSC16" s="226"/>
      <c r="KSD16" s="225"/>
      <c r="KSE16" s="225"/>
      <c r="KSF16" s="225"/>
      <c r="KWG16" s="223"/>
      <c r="KWH16" s="223"/>
      <c r="KWN16" s="224"/>
      <c r="KWO16" s="225"/>
      <c r="KWP16" s="225"/>
      <c r="KWQ16" s="225"/>
      <c r="KWR16" s="224"/>
      <c r="KWS16" s="224"/>
      <c r="KWT16" s="224"/>
      <c r="KWU16" s="224"/>
      <c r="KWV16" s="225"/>
      <c r="KWW16" s="226"/>
      <c r="KWX16" s="226"/>
      <c r="KWY16" s="226"/>
      <c r="KWZ16" s="226"/>
      <c r="KXA16" s="226"/>
      <c r="KXB16" s="225"/>
      <c r="KXC16" s="225"/>
      <c r="KXD16" s="225"/>
      <c r="LBE16" s="223"/>
      <c r="LBF16" s="223"/>
      <c r="LBL16" s="224"/>
      <c r="LBM16" s="225"/>
      <c r="LBN16" s="225"/>
      <c r="LBO16" s="225"/>
      <c r="LBP16" s="224"/>
      <c r="LBQ16" s="224"/>
      <c r="LBR16" s="224"/>
      <c r="LBS16" s="224"/>
      <c r="LBT16" s="225"/>
      <c r="LBU16" s="226"/>
      <c r="LBV16" s="226"/>
      <c r="LBW16" s="226"/>
      <c r="LBX16" s="226"/>
      <c r="LBY16" s="226"/>
      <c r="LBZ16" s="225"/>
      <c r="LCA16" s="225"/>
      <c r="LCB16" s="225"/>
      <c r="LGC16" s="223"/>
      <c r="LGD16" s="223"/>
      <c r="LGJ16" s="224"/>
      <c r="LGK16" s="225"/>
      <c r="LGL16" s="225"/>
      <c r="LGM16" s="225"/>
      <c r="LGN16" s="224"/>
      <c r="LGO16" s="224"/>
      <c r="LGP16" s="224"/>
      <c r="LGQ16" s="224"/>
      <c r="LGR16" s="225"/>
      <c r="LGS16" s="226"/>
      <c r="LGT16" s="226"/>
      <c r="LGU16" s="226"/>
      <c r="LGV16" s="226"/>
      <c r="LGW16" s="226"/>
      <c r="LGX16" s="225"/>
      <c r="LGY16" s="225"/>
      <c r="LGZ16" s="225"/>
      <c r="LLA16" s="223"/>
      <c r="LLB16" s="223"/>
      <c r="LLH16" s="224"/>
      <c r="LLI16" s="225"/>
      <c r="LLJ16" s="225"/>
      <c r="LLK16" s="225"/>
      <c r="LLL16" s="224"/>
      <c r="LLM16" s="224"/>
      <c r="LLN16" s="224"/>
      <c r="LLO16" s="224"/>
      <c r="LLP16" s="225"/>
      <c r="LLQ16" s="226"/>
      <c r="LLR16" s="226"/>
      <c r="LLS16" s="226"/>
      <c r="LLT16" s="226"/>
      <c r="LLU16" s="226"/>
      <c r="LLV16" s="225"/>
      <c r="LLW16" s="225"/>
      <c r="LLX16" s="225"/>
      <c r="LPY16" s="223"/>
      <c r="LPZ16" s="223"/>
      <c r="LQF16" s="224"/>
      <c r="LQG16" s="225"/>
      <c r="LQH16" s="225"/>
      <c r="LQI16" s="225"/>
      <c r="LQJ16" s="224"/>
      <c r="LQK16" s="224"/>
      <c r="LQL16" s="224"/>
      <c r="LQM16" s="224"/>
      <c r="LQN16" s="225"/>
      <c r="LQO16" s="226"/>
      <c r="LQP16" s="226"/>
      <c r="LQQ16" s="226"/>
      <c r="LQR16" s="226"/>
      <c r="LQS16" s="226"/>
      <c r="LQT16" s="225"/>
      <c r="LQU16" s="225"/>
      <c r="LQV16" s="225"/>
      <c r="LUW16" s="223"/>
      <c r="LUX16" s="223"/>
      <c r="LVD16" s="224"/>
      <c r="LVE16" s="225"/>
      <c r="LVF16" s="225"/>
      <c r="LVG16" s="225"/>
      <c r="LVH16" s="224"/>
      <c r="LVI16" s="224"/>
      <c r="LVJ16" s="224"/>
      <c r="LVK16" s="224"/>
      <c r="LVL16" s="225"/>
      <c r="LVM16" s="226"/>
      <c r="LVN16" s="226"/>
      <c r="LVO16" s="226"/>
      <c r="LVP16" s="226"/>
      <c r="LVQ16" s="226"/>
      <c r="LVR16" s="225"/>
      <c r="LVS16" s="225"/>
      <c r="LVT16" s="225"/>
      <c r="LZU16" s="223"/>
      <c r="LZV16" s="223"/>
      <c r="MAB16" s="224"/>
      <c r="MAC16" s="225"/>
      <c r="MAD16" s="225"/>
      <c r="MAE16" s="225"/>
      <c r="MAF16" s="224"/>
      <c r="MAG16" s="224"/>
      <c r="MAH16" s="224"/>
      <c r="MAI16" s="224"/>
      <c r="MAJ16" s="225"/>
      <c r="MAK16" s="226"/>
      <c r="MAL16" s="226"/>
      <c r="MAM16" s="226"/>
      <c r="MAN16" s="226"/>
      <c r="MAO16" s="226"/>
      <c r="MAP16" s="225"/>
      <c r="MAQ16" s="225"/>
      <c r="MAR16" s="225"/>
      <c r="MES16" s="223"/>
      <c r="MET16" s="223"/>
      <c r="MEZ16" s="224"/>
      <c r="MFA16" s="225"/>
      <c r="MFB16" s="225"/>
      <c r="MFC16" s="225"/>
      <c r="MFD16" s="224"/>
      <c r="MFE16" s="224"/>
      <c r="MFF16" s="224"/>
      <c r="MFG16" s="224"/>
      <c r="MFH16" s="225"/>
      <c r="MFI16" s="226"/>
      <c r="MFJ16" s="226"/>
      <c r="MFK16" s="226"/>
      <c r="MFL16" s="226"/>
      <c r="MFM16" s="226"/>
      <c r="MFN16" s="225"/>
      <c r="MFO16" s="225"/>
      <c r="MFP16" s="225"/>
      <c r="MJQ16" s="223"/>
      <c r="MJR16" s="223"/>
      <c r="MJX16" s="224"/>
      <c r="MJY16" s="225"/>
      <c r="MJZ16" s="225"/>
      <c r="MKA16" s="225"/>
      <c r="MKB16" s="224"/>
      <c r="MKC16" s="224"/>
      <c r="MKD16" s="224"/>
      <c r="MKE16" s="224"/>
      <c r="MKF16" s="225"/>
      <c r="MKG16" s="226"/>
      <c r="MKH16" s="226"/>
      <c r="MKI16" s="226"/>
      <c r="MKJ16" s="226"/>
      <c r="MKK16" s="226"/>
      <c r="MKL16" s="225"/>
      <c r="MKM16" s="225"/>
      <c r="MKN16" s="225"/>
      <c r="MOO16" s="223"/>
      <c r="MOP16" s="223"/>
      <c r="MOV16" s="224"/>
      <c r="MOW16" s="225"/>
      <c r="MOX16" s="225"/>
      <c r="MOY16" s="225"/>
      <c r="MOZ16" s="224"/>
      <c r="MPA16" s="224"/>
      <c r="MPB16" s="224"/>
      <c r="MPC16" s="224"/>
      <c r="MPD16" s="225"/>
      <c r="MPE16" s="226"/>
      <c r="MPF16" s="226"/>
      <c r="MPG16" s="226"/>
      <c r="MPH16" s="226"/>
      <c r="MPI16" s="226"/>
      <c r="MPJ16" s="225"/>
      <c r="MPK16" s="225"/>
      <c r="MPL16" s="225"/>
      <c r="MTM16" s="223"/>
      <c r="MTN16" s="223"/>
      <c r="MTT16" s="224"/>
      <c r="MTU16" s="225"/>
      <c r="MTV16" s="225"/>
      <c r="MTW16" s="225"/>
      <c r="MTX16" s="224"/>
      <c r="MTY16" s="224"/>
      <c r="MTZ16" s="224"/>
      <c r="MUA16" s="224"/>
      <c r="MUB16" s="225"/>
      <c r="MUC16" s="226"/>
      <c r="MUD16" s="226"/>
      <c r="MUE16" s="226"/>
      <c r="MUF16" s="226"/>
      <c r="MUG16" s="226"/>
      <c r="MUH16" s="225"/>
      <c r="MUI16" s="225"/>
      <c r="MUJ16" s="225"/>
      <c r="MYK16" s="223"/>
      <c r="MYL16" s="223"/>
      <c r="MYR16" s="224"/>
      <c r="MYS16" s="225"/>
      <c r="MYT16" s="225"/>
      <c r="MYU16" s="225"/>
      <c r="MYV16" s="224"/>
      <c r="MYW16" s="224"/>
      <c r="MYX16" s="224"/>
      <c r="MYY16" s="224"/>
      <c r="MYZ16" s="225"/>
      <c r="MZA16" s="226"/>
      <c r="MZB16" s="226"/>
      <c r="MZC16" s="226"/>
      <c r="MZD16" s="226"/>
      <c r="MZE16" s="226"/>
      <c r="MZF16" s="225"/>
      <c r="MZG16" s="225"/>
      <c r="MZH16" s="225"/>
      <c r="NDI16" s="223"/>
      <c r="NDJ16" s="223"/>
      <c r="NDP16" s="224"/>
      <c r="NDQ16" s="225"/>
      <c r="NDR16" s="225"/>
      <c r="NDS16" s="225"/>
      <c r="NDT16" s="224"/>
      <c r="NDU16" s="224"/>
      <c r="NDV16" s="224"/>
      <c r="NDW16" s="224"/>
      <c r="NDX16" s="225"/>
      <c r="NDY16" s="226"/>
      <c r="NDZ16" s="226"/>
      <c r="NEA16" s="226"/>
      <c r="NEB16" s="226"/>
      <c r="NEC16" s="226"/>
      <c r="NED16" s="225"/>
      <c r="NEE16" s="225"/>
      <c r="NEF16" s="225"/>
      <c r="NIG16" s="223"/>
      <c r="NIH16" s="223"/>
      <c r="NIN16" s="224"/>
      <c r="NIO16" s="225"/>
      <c r="NIP16" s="225"/>
      <c r="NIQ16" s="225"/>
      <c r="NIR16" s="224"/>
      <c r="NIS16" s="224"/>
      <c r="NIT16" s="224"/>
      <c r="NIU16" s="224"/>
      <c r="NIV16" s="225"/>
      <c r="NIW16" s="226"/>
      <c r="NIX16" s="226"/>
      <c r="NIY16" s="226"/>
      <c r="NIZ16" s="226"/>
      <c r="NJA16" s="226"/>
      <c r="NJB16" s="225"/>
      <c r="NJC16" s="225"/>
      <c r="NJD16" s="225"/>
      <c r="NNE16" s="223"/>
      <c r="NNF16" s="223"/>
      <c r="NNL16" s="224"/>
      <c r="NNM16" s="225"/>
      <c r="NNN16" s="225"/>
      <c r="NNO16" s="225"/>
      <c r="NNP16" s="224"/>
      <c r="NNQ16" s="224"/>
      <c r="NNR16" s="224"/>
      <c r="NNS16" s="224"/>
      <c r="NNT16" s="225"/>
      <c r="NNU16" s="226"/>
      <c r="NNV16" s="226"/>
      <c r="NNW16" s="226"/>
      <c r="NNX16" s="226"/>
      <c r="NNY16" s="226"/>
      <c r="NNZ16" s="225"/>
      <c r="NOA16" s="225"/>
      <c r="NOB16" s="225"/>
      <c r="NSC16" s="223"/>
      <c r="NSD16" s="223"/>
      <c r="NSJ16" s="224"/>
      <c r="NSK16" s="225"/>
      <c r="NSL16" s="225"/>
      <c r="NSM16" s="225"/>
      <c r="NSN16" s="224"/>
      <c r="NSO16" s="224"/>
      <c r="NSP16" s="224"/>
      <c r="NSQ16" s="224"/>
      <c r="NSR16" s="225"/>
      <c r="NSS16" s="226"/>
      <c r="NST16" s="226"/>
      <c r="NSU16" s="226"/>
      <c r="NSV16" s="226"/>
      <c r="NSW16" s="226"/>
      <c r="NSX16" s="225"/>
      <c r="NSY16" s="225"/>
      <c r="NSZ16" s="225"/>
      <c r="NXA16" s="223"/>
      <c r="NXB16" s="223"/>
      <c r="NXH16" s="224"/>
      <c r="NXI16" s="225"/>
      <c r="NXJ16" s="225"/>
      <c r="NXK16" s="225"/>
      <c r="NXL16" s="224"/>
      <c r="NXM16" s="224"/>
      <c r="NXN16" s="224"/>
      <c r="NXO16" s="224"/>
      <c r="NXP16" s="225"/>
      <c r="NXQ16" s="226"/>
      <c r="NXR16" s="226"/>
      <c r="NXS16" s="226"/>
      <c r="NXT16" s="226"/>
      <c r="NXU16" s="226"/>
      <c r="NXV16" s="225"/>
      <c r="NXW16" s="225"/>
      <c r="NXX16" s="225"/>
      <c r="OBY16" s="223"/>
      <c r="OBZ16" s="223"/>
      <c r="OCF16" s="224"/>
      <c r="OCG16" s="225"/>
      <c r="OCH16" s="225"/>
      <c r="OCI16" s="225"/>
      <c r="OCJ16" s="224"/>
      <c r="OCK16" s="224"/>
      <c r="OCL16" s="224"/>
      <c r="OCM16" s="224"/>
      <c r="OCN16" s="225"/>
      <c r="OCO16" s="226"/>
      <c r="OCP16" s="226"/>
      <c r="OCQ16" s="226"/>
      <c r="OCR16" s="226"/>
      <c r="OCS16" s="226"/>
      <c r="OCT16" s="225"/>
      <c r="OCU16" s="225"/>
      <c r="OCV16" s="225"/>
      <c r="OGW16" s="223"/>
      <c r="OGX16" s="223"/>
      <c r="OHD16" s="224"/>
      <c r="OHE16" s="225"/>
      <c r="OHF16" s="225"/>
      <c r="OHG16" s="225"/>
      <c r="OHH16" s="224"/>
      <c r="OHI16" s="224"/>
      <c r="OHJ16" s="224"/>
      <c r="OHK16" s="224"/>
      <c r="OHL16" s="225"/>
      <c r="OHM16" s="226"/>
      <c r="OHN16" s="226"/>
      <c r="OHO16" s="226"/>
      <c r="OHP16" s="226"/>
      <c r="OHQ16" s="226"/>
      <c r="OHR16" s="225"/>
      <c r="OHS16" s="225"/>
      <c r="OHT16" s="225"/>
      <c r="OLU16" s="223"/>
      <c r="OLV16" s="223"/>
      <c r="OMB16" s="224"/>
      <c r="OMC16" s="225"/>
      <c r="OMD16" s="225"/>
      <c r="OME16" s="225"/>
      <c r="OMF16" s="224"/>
      <c r="OMG16" s="224"/>
      <c r="OMH16" s="224"/>
      <c r="OMI16" s="224"/>
      <c r="OMJ16" s="225"/>
      <c r="OMK16" s="226"/>
      <c r="OML16" s="226"/>
      <c r="OMM16" s="226"/>
      <c r="OMN16" s="226"/>
      <c r="OMO16" s="226"/>
      <c r="OMP16" s="225"/>
      <c r="OMQ16" s="225"/>
      <c r="OMR16" s="225"/>
      <c r="OQS16" s="223"/>
      <c r="OQT16" s="223"/>
      <c r="OQZ16" s="224"/>
      <c r="ORA16" s="225"/>
      <c r="ORB16" s="225"/>
      <c r="ORC16" s="225"/>
      <c r="ORD16" s="224"/>
      <c r="ORE16" s="224"/>
      <c r="ORF16" s="224"/>
      <c r="ORG16" s="224"/>
      <c r="ORH16" s="225"/>
      <c r="ORI16" s="226"/>
      <c r="ORJ16" s="226"/>
      <c r="ORK16" s="226"/>
      <c r="ORL16" s="226"/>
      <c r="ORM16" s="226"/>
      <c r="ORN16" s="225"/>
      <c r="ORO16" s="225"/>
      <c r="ORP16" s="225"/>
      <c r="OVQ16" s="223"/>
      <c r="OVR16" s="223"/>
      <c r="OVX16" s="224"/>
      <c r="OVY16" s="225"/>
      <c r="OVZ16" s="225"/>
      <c r="OWA16" s="225"/>
      <c r="OWB16" s="224"/>
      <c r="OWC16" s="224"/>
      <c r="OWD16" s="224"/>
      <c r="OWE16" s="224"/>
      <c r="OWF16" s="225"/>
      <c r="OWG16" s="226"/>
      <c r="OWH16" s="226"/>
      <c r="OWI16" s="226"/>
      <c r="OWJ16" s="226"/>
      <c r="OWK16" s="226"/>
      <c r="OWL16" s="225"/>
      <c r="OWM16" s="225"/>
      <c r="OWN16" s="225"/>
      <c r="PAO16" s="223"/>
      <c r="PAP16" s="223"/>
      <c r="PAV16" s="224"/>
      <c r="PAW16" s="225"/>
      <c r="PAX16" s="225"/>
      <c r="PAY16" s="225"/>
      <c r="PAZ16" s="224"/>
      <c r="PBA16" s="224"/>
      <c r="PBB16" s="224"/>
      <c r="PBC16" s="224"/>
      <c r="PBD16" s="225"/>
      <c r="PBE16" s="226"/>
      <c r="PBF16" s="226"/>
      <c r="PBG16" s="226"/>
      <c r="PBH16" s="226"/>
      <c r="PBI16" s="226"/>
      <c r="PBJ16" s="225"/>
      <c r="PBK16" s="225"/>
      <c r="PBL16" s="225"/>
      <c r="PFM16" s="223"/>
      <c r="PFN16" s="223"/>
      <c r="PFT16" s="224"/>
      <c r="PFU16" s="225"/>
      <c r="PFV16" s="225"/>
      <c r="PFW16" s="225"/>
      <c r="PFX16" s="224"/>
      <c r="PFY16" s="224"/>
      <c r="PFZ16" s="224"/>
      <c r="PGA16" s="224"/>
      <c r="PGB16" s="225"/>
      <c r="PGC16" s="226"/>
      <c r="PGD16" s="226"/>
      <c r="PGE16" s="226"/>
      <c r="PGF16" s="226"/>
      <c r="PGG16" s="226"/>
      <c r="PGH16" s="225"/>
      <c r="PGI16" s="225"/>
      <c r="PGJ16" s="225"/>
      <c r="PKK16" s="223"/>
      <c r="PKL16" s="223"/>
      <c r="PKR16" s="224"/>
      <c r="PKS16" s="225"/>
      <c r="PKT16" s="225"/>
      <c r="PKU16" s="225"/>
      <c r="PKV16" s="224"/>
      <c r="PKW16" s="224"/>
      <c r="PKX16" s="224"/>
      <c r="PKY16" s="224"/>
      <c r="PKZ16" s="225"/>
      <c r="PLA16" s="226"/>
      <c r="PLB16" s="226"/>
      <c r="PLC16" s="226"/>
      <c r="PLD16" s="226"/>
      <c r="PLE16" s="226"/>
      <c r="PLF16" s="225"/>
      <c r="PLG16" s="225"/>
      <c r="PLH16" s="225"/>
      <c r="PPI16" s="223"/>
      <c r="PPJ16" s="223"/>
      <c r="PPP16" s="224"/>
      <c r="PPQ16" s="225"/>
      <c r="PPR16" s="225"/>
      <c r="PPS16" s="225"/>
      <c r="PPT16" s="224"/>
      <c r="PPU16" s="224"/>
      <c r="PPV16" s="224"/>
      <c r="PPW16" s="224"/>
      <c r="PPX16" s="225"/>
      <c r="PPY16" s="226"/>
      <c r="PPZ16" s="226"/>
      <c r="PQA16" s="226"/>
      <c r="PQB16" s="226"/>
      <c r="PQC16" s="226"/>
      <c r="PQD16" s="225"/>
      <c r="PQE16" s="225"/>
      <c r="PQF16" s="225"/>
      <c r="PUG16" s="223"/>
      <c r="PUH16" s="223"/>
      <c r="PUN16" s="224"/>
      <c r="PUO16" s="225"/>
      <c r="PUP16" s="225"/>
      <c r="PUQ16" s="225"/>
      <c r="PUR16" s="224"/>
      <c r="PUS16" s="224"/>
      <c r="PUT16" s="224"/>
      <c r="PUU16" s="224"/>
      <c r="PUV16" s="225"/>
      <c r="PUW16" s="226"/>
      <c r="PUX16" s="226"/>
      <c r="PUY16" s="226"/>
      <c r="PUZ16" s="226"/>
      <c r="PVA16" s="226"/>
      <c r="PVB16" s="225"/>
      <c r="PVC16" s="225"/>
      <c r="PVD16" s="225"/>
      <c r="PZE16" s="223"/>
      <c r="PZF16" s="223"/>
      <c r="PZL16" s="224"/>
      <c r="PZM16" s="225"/>
      <c r="PZN16" s="225"/>
      <c r="PZO16" s="225"/>
      <c r="PZP16" s="224"/>
      <c r="PZQ16" s="224"/>
      <c r="PZR16" s="224"/>
      <c r="PZS16" s="224"/>
      <c r="PZT16" s="225"/>
      <c r="PZU16" s="226"/>
      <c r="PZV16" s="226"/>
      <c r="PZW16" s="226"/>
      <c r="PZX16" s="226"/>
      <c r="PZY16" s="226"/>
      <c r="PZZ16" s="225"/>
      <c r="QAA16" s="225"/>
      <c r="QAB16" s="225"/>
      <c r="QEC16" s="223"/>
      <c r="QED16" s="223"/>
      <c r="QEJ16" s="224"/>
      <c r="QEK16" s="225"/>
      <c r="QEL16" s="225"/>
      <c r="QEM16" s="225"/>
      <c r="QEN16" s="224"/>
      <c r="QEO16" s="224"/>
      <c r="QEP16" s="224"/>
      <c r="QEQ16" s="224"/>
      <c r="QER16" s="225"/>
      <c r="QES16" s="226"/>
      <c r="QET16" s="226"/>
      <c r="QEU16" s="226"/>
      <c r="QEV16" s="226"/>
      <c r="QEW16" s="226"/>
      <c r="QEX16" s="225"/>
      <c r="QEY16" s="225"/>
      <c r="QEZ16" s="225"/>
      <c r="QJA16" s="223"/>
      <c r="QJB16" s="223"/>
      <c r="QJH16" s="224"/>
      <c r="QJI16" s="225"/>
      <c r="QJJ16" s="225"/>
      <c r="QJK16" s="225"/>
      <c r="QJL16" s="224"/>
      <c r="QJM16" s="224"/>
      <c r="QJN16" s="224"/>
      <c r="QJO16" s="224"/>
      <c r="QJP16" s="225"/>
      <c r="QJQ16" s="226"/>
      <c r="QJR16" s="226"/>
      <c r="QJS16" s="226"/>
      <c r="QJT16" s="226"/>
      <c r="QJU16" s="226"/>
      <c r="QJV16" s="225"/>
      <c r="QJW16" s="225"/>
      <c r="QJX16" s="225"/>
      <c r="QNY16" s="223"/>
      <c r="QNZ16" s="223"/>
      <c r="QOF16" s="224"/>
      <c r="QOG16" s="225"/>
      <c r="QOH16" s="225"/>
      <c r="QOI16" s="225"/>
      <c r="QOJ16" s="224"/>
      <c r="QOK16" s="224"/>
      <c r="QOL16" s="224"/>
      <c r="QOM16" s="224"/>
      <c r="QON16" s="225"/>
      <c r="QOO16" s="226"/>
      <c r="QOP16" s="226"/>
      <c r="QOQ16" s="226"/>
      <c r="QOR16" s="226"/>
      <c r="QOS16" s="226"/>
      <c r="QOT16" s="225"/>
      <c r="QOU16" s="225"/>
      <c r="QOV16" s="225"/>
      <c r="QSW16" s="223"/>
      <c r="QSX16" s="223"/>
      <c r="QTD16" s="224"/>
      <c r="QTE16" s="225"/>
      <c r="QTF16" s="225"/>
      <c r="QTG16" s="225"/>
      <c r="QTH16" s="224"/>
      <c r="QTI16" s="224"/>
      <c r="QTJ16" s="224"/>
      <c r="QTK16" s="224"/>
      <c r="QTL16" s="225"/>
      <c r="QTM16" s="226"/>
      <c r="QTN16" s="226"/>
      <c r="QTO16" s="226"/>
      <c r="QTP16" s="226"/>
      <c r="QTQ16" s="226"/>
      <c r="QTR16" s="225"/>
      <c r="QTS16" s="225"/>
      <c r="QTT16" s="225"/>
      <c r="QXU16" s="223"/>
      <c r="QXV16" s="223"/>
      <c r="QYB16" s="224"/>
      <c r="QYC16" s="225"/>
      <c r="QYD16" s="225"/>
      <c r="QYE16" s="225"/>
      <c r="QYF16" s="224"/>
      <c r="QYG16" s="224"/>
      <c r="QYH16" s="224"/>
      <c r="QYI16" s="224"/>
      <c r="QYJ16" s="225"/>
      <c r="QYK16" s="226"/>
      <c r="QYL16" s="226"/>
      <c r="QYM16" s="226"/>
      <c r="QYN16" s="226"/>
      <c r="QYO16" s="226"/>
      <c r="QYP16" s="225"/>
      <c r="QYQ16" s="225"/>
      <c r="QYR16" s="225"/>
      <c r="RCS16" s="223"/>
      <c r="RCT16" s="223"/>
      <c r="RCZ16" s="224"/>
      <c r="RDA16" s="225"/>
      <c r="RDB16" s="225"/>
      <c r="RDC16" s="225"/>
      <c r="RDD16" s="224"/>
      <c r="RDE16" s="224"/>
      <c r="RDF16" s="224"/>
      <c r="RDG16" s="224"/>
      <c r="RDH16" s="225"/>
      <c r="RDI16" s="226"/>
      <c r="RDJ16" s="226"/>
      <c r="RDK16" s="226"/>
      <c r="RDL16" s="226"/>
      <c r="RDM16" s="226"/>
      <c r="RDN16" s="225"/>
      <c r="RDO16" s="225"/>
      <c r="RDP16" s="225"/>
      <c r="RHQ16" s="223"/>
      <c r="RHR16" s="223"/>
      <c r="RHX16" s="224"/>
      <c r="RHY16" s="225"/>
      <c r="RHZ16" s="225"/>
      <c r="RIA16" s="225"/>
      <c r="RIB16" s="224"/>
      <c r="RIC16" s="224"/>
      <c r="RID16" s="224"/>
      <c r="RIE16" s="224"/>
      <c r="RIF16" s="225"/>
      <c r="RIG16" s="226"/>
      <c r="RIH16" s="226"/>
      <c r="RII16" s="226"/>
      <c r="RIJ16" s="226"/>
      <c r="RIK16" s="226"/>
      <c r="RIL16" s="225"/>
      <c r="RIM16" s="225"/>
      <c r="RIN16" s="225"/>
      <c r="RMO16" s="223"/>
      <c r="RMP16" s="223"/>
      <c r="RMV16" s="224"/>
      <c r="RMW16" s="225"/>
      <c r="RMX16" s="225"/>
      <c r="RMY16" s="225"/>
      <c r="RMZ16" s="224"/>
      <c r="RNA16" s="224"/>
      <c r="RNB16" s="224"/>
      <c r="RNC16" s="224"/>
      <c r="RND16" s="225"/>
      <c r="RNE16" s="226"/>
      <c r="RNF16" s="226"/>
      <c r="RNG16" s="226"/>
      <c r="RNH16" s="226"/>
      <c r="RNI16" s="226"/>
      <c r="RNJ16" s="225"/>
      <c r="RNK16" s="225"/>
      <c r="RNL16" s="225"/>
      <c r="RRM16" s="223"/>
      <c r="RRN16" s="223"/>
      <c r="RRT16" s="224"/>
      <c r="RRU16" s="225"/>
      <c r="RRV16" s="225"/>
      <c r="RRW16" s="225"/>
      <c r="RRX16" s="224"/>
      <c r="RRY16" s="224"/>
      <c r="RRZ16" s="224"/>
      <c r="RSA16" s="224"/>
      <c r="RSB16" s="225"/>
      <c r="RSC16" s="226"/>
      <c r="RSD16" s="226"/>
      <c r="RSE16" s="226"/>
      <c r="RSF16" s="226"/>
      <c r="RSG16" s="226"/>
      <c r="RSH16" s="225"/>
      <c r="RSI16" s="225"/>
      <c r="RSJ16" s="225"/>
      <c r="RWK16" s="223"/>
      <c r="RWL16" s="223"/>
      <c r="RWR16" s="224"/>
      <c r="RWS16" s="225"/>
      <c r="RWT16" s="225"/>
      <c r="RWU16" s="225"/>
      <c r="RWV16" s="224"/>
      <c r="RWW16" s="224"/>
      <c r="RWX16" s="224"/>
      <c r="RWY16" s="224"/>
      <c r="RWZ16" s="225"/>
      <c r="RXA16" s="226"/>
      <c r="RXB16" s="226"/>
      <c r="RXC16" s="226"/>
      <c r="RXD16" s="226"/>
      <c r="RXE16" s="226"/>
      <c r="RXF16" s="225"/>
      <c r="RXG16" s="225"/>
      <c r="RXH16" s="225"/>
      <c r="SBI16" s="223"/>
      <c r="SBJ16" s="223"/>
      <c r="SBP16" s="224"/>
      <c r="SBQ16" s="225"/>
      <c r="SBR16" s="225"/>
      <c r="SBS16" s="225"/>
      <c r="SBT16" s="224"/>
      <c r="SBU16" s="224"/>
      <c r="SBV16" s="224"/>
      <c r="SBW16" s="224"/>
      <c r="SBX16" s="225"/>
      <c r="SBY16" s="226"/>
      <c r="SBZ16" s="226"/>
      <c r="SCA16" s="226"/>
      <c r="SCB16" s="226"/>
      <c r="SCC16" s="226"/>
      <c r="SCD16" s="225"/>
      <c r="SCE16" s="225"/>
      <c r="SCF16" s="225"/>
    </row>
    <row r="17" spans="1:1024 1129:2048 2153:3072 3177:4096 4201:5120 5225:6144 6249:7168 7273:8192 8297:9216 9321:10240 10345:11264 11369:12288 12393:12928" ht="13.2" x14ac:dyDescent="0.25">
      <c r="CY17" s="221">
        <v>15</v>
      </c>
      <c r="CZ17" s="221" t="str">
        <f>Tournament!H27</f>
        <v>France</v>
      </c>
      <c r="DA17" s="221">
        <f>IF(AND(Tournament!J27&lt;&gt;"",Tournament!L27&lt;&gt;""),Tournament!J27,0)</f>
        <v>0</v>
      </c>
      <c r="DB17" s="221">
        <f>IF(AND(Tournament!L27&lt;&gt;"",Tournament!J27&lt;&gt;""),Tournament!L27,0)</f>
        <v>0</v>
      </c>
      <c r="DC17" s="221" t="str">
        <f>Tournament!N27</f>
        <v>Albania</v>
      </c>
      <c r="DD17" s="221" t="str">
        <f>IF(AND(Tournament!J27&lt;&gt;"",Tournament!L27&lt;&gt;""),IF(DA17&gt;DB17,"W",IF(DA17=DB17,"D","L")),"")</f>
        <v/>
      </c>
      <c r="DE17" s="221" t="str">
        <f t="shared" si="0"/>
        <v/>
      </c>
      <c r="DH17" s="224" t="s">
        <v>17</v>
      </c>
      <c r="DI17" s="225" t="s">
        <v>4</v>
      </c>
      <c r="DJ17" s="225" t="s">
        <v>15</v>
      </c>
      <c r="DK17" s="225" t="s">
        <v>112</v>
      </c>
      <c r="DL17" s="224" t="s">
        <v>15</v>
      </c>
      <c r="DM17" s="224" t="s">
        <v>17</v>
      </c>
      <c r="DN17" s="224" t="s">
        <v>4</v>
      </c>
      <c r="DO17" s="224" t="s">
        <v>112</v>
      </c>
      <c r="DP17" s="225"/>
      <c r="DQ17" s="226">
        <f>IFERROR(MATCH(DQ12,DH17:DK17,0),0)</f>
        <v>3</v>
      </c>
      <c r="DR17" s="226">
        <f>IFERROR(MATCH(DR12,DH17:DK17,0),0)</f>
        <v>0</v>
      </c>
      <c r="DS17" s="226">
        <f>IFERROR(MATCH(DS12,DH17:DK17,0),0)</f>
        <v>0</v>
      </c>
      <c r="DT17" s="226">
        <f>IFERROR(MATCH(DT12,DH17:DK17,0),0)</f>
        <v>1</v>
      </c>
      <c r="DU17" s="226">
        <f t="shared" si="57"/>
        <v>4</v>
      </c>
      <c r="DV17" s="225"/>
      <c r="DW17" s="225"/>
      <c r="DX17" s="225"/>
      <c r="HW17" s="221">
        <v>15</v>
      </c>
      <c r="HX17" s="221" t="str">
        <f t="shared" si="3"/>
        <v>France</v>
      </c>
      <c r="HY17" s="223">
        <f ca="1">IF(OFFSET('Prediction Sheet'!$W24,0,HY$1)&lt;&gt;"",OFFSET('Prediction Sheet'!$W24,0,HY$1),0)</f>
        <v>0</v>
      </c>
      <c r="HZ17" s="223">
        <f ca="1">IF(OFFSET('Prediction Sheet'!$Y24,0,HY$1)&lt;&gt;"",OFFSET('Prediction Sheet'!$Y24,0,HY$1),0)</f>
        <v>0</v>
      </c>
      <c r="IA17" s="221" t="str">
        <f t="shared" si="4"/>
        <v>Albania</v>
      </c>
      <c r="IB17" s="221" t="str">
        <f ca="1">IF(AND(OFFSET('Prediction Sheet'!$W24,0,HY$1)&lt;&gt;"",OFFSET('Prediction Sheet'!$Y24,0,HY$1)&lt;&gt;""),IF(HY17&gt;HZ17,"W",IF(HY17=HZ17,"D","L")),"")</f>
        <v/>
      </c>
      <c r="IC17" s="221" t="str">
        <f t="shared" ca="1" si="5"/>
        <v/>
      </c>
      <c r="IF17" s="224" t="s">
        <v>17</v>
      </c>
      <c r="IG17" s="225" t="s">
        <v>4</v>
      </c>
      <c r="IH17" s="225" t="s">
        <v>15</v>
      </c>
      <c r="II17" s="225" t="s">
        <v>112</v>
      </c>
      <c r="IJ17" s="224" t="s">
        <v>15</v>
      </c>
      <c r="IK17" s="224" t="s">
        <v>17</v>
      </c>
      <c r="IL17" s="224" t="s">
        <v>4</v>
      </c>
      <c r="IM17" s="224" t="s">
        <v>112</v>
      </c>
      <c r="IN17" s="225"/>
      <c r="IO17" s="226">
        <f ca="1">IFERROR(MATCH(IO12,IF17:II17,0),0)</f>
        <v>3</v>
      </c>
      <c r="IP17" s="226">
        <f ca="1">IFERROR(MATCH(IP12,IF17:II17,0),0)</f>
        <v>0</v>
      </c>
      <c r="IQ17" s="226">
        <f ca="1">IFERROR(MATCH(IQ12,IF17:II17,0),0)</f>
        <v>0</v>
      </c>
      <c r="IR17" s="226">
        <f ca="1">IFERROR(MATCH(IR12,IF17:II17,0),0)</f>
        <v>1</v>
      </c>
      <c r="IS17" s="226">
        <f t="shared" ca="1" si="61"/>
        <v>4</v>
      </c>
      <c r="IT17" s="225"/>
      <c r="IU17" s="225"/>
      <c r="IV17" s="225"/>
      <c r="MW17" s="223"/>
      <c r="MX17" s="223"/>
      <c r="ND17" s="224"/>
      <c r="NE17" s="225"/>
      <c r="NF17" s="225"/>
      <c r="NG17" s="225"/>
      <c r="NH17" s="224"/>
      <c r="NI17" s="224"/>
      <c r="NJ17" s="224"/>
      <c r="NK17" s="224"/>
      <c r="NL17" s="225"/>
      <c r="NM17" s="226"/>
      <c r="NN17" s="226"/>
      <c r="NO17" s="226"/>
      <c r="NP17" s="226"/>
      <c r="NQ17" s="226"/>
      <c r="NR17" s="225"/>
      <c r="NS17" s="225"/>
      <c r="NT17" s="225"/>
      <c r="RU17" s="223"/>
      <c r="RV17" s="223"/>
      <c r="SB17" s="224"/>
      <c r="SC17" s="225"/>
      <c r="SD17" s="225"/>
      <c r="SE17" s="225"/>
      <c r="SF17" s="224"/>
      <c r="SG17" s="224"/>
      <c r="SH17" s="224"/>
      <c r="SI17" s="224"/>
      <c r="SJ17" s="225"/>
      <c r="SK17" s="226"/>
      <c r="SL17" s="226"/>
      <c r="SM17" s="226"/>
      <c r="SN17" s="226"/>
      <c r="SO17" s="226"/>
      <c r="SP17" s="225"/>
      <c r="SQ17" s="225"/>
      <c r="SR17" s="225"/>
      <c r="WS17" s="223"/>
      <c r="WT17" s="223"/>
      <c r="WZ17" s="224"/>
      <c r="XA17" s="225"/>
      <c r="XB17" s="225"/>
      <c r="XC17" s="225"/>
      <c r="XD17" s="224"/>
      <c r="XE17" s="224"/>
      <c r="XF17" s="224"/>
      <c r="XG17" s="224"/>
      <c r="XH17" s="225"/>
      <c r="XI17" s="226"/>
      <c r="XJ17" s="226"/>
      <c r="XK17" s="226"/>
      <c r="XL17" s="226"/>
      <c r="XM17" s="226"/>
      <c r="XN17" s="225"/>
      <c r="XO17" s="225"/>
      <c r="XP17" s="225"/>
      <c r="ABQ17" s="223"/>
      <c r="ABR17" s="223"/>
      <c r="ABX17" s="224"/>
      <c r="ABY17" s="225"/>
      <c r="ABZ17" s="225"/>
      <c r="ACA17" s="225"/>
      <c r="ACB17" s="224"/>
      <c r="ACC17" s="224"/>
      <c r="ACD17" s="224"/>
      <c r="ACE17" s="224"/>
      <c r="ACF17" s="225"/>
      <c r="ACG17" s="226"/>
      <c r="ACH17" s="226"/>
      <c r="ACI17" s="226"/>
      <c r="ACJ17" s="226"/>
      <c r="ACK17" s="226"/>
      <c r="ACL17" s="225"/>
      <c r="ACM17" s="225"/>
      <c r="ACN17" s="225"/>
      <c r="AGO17" s="223"/>
      <c r="AGP17" s="223"/>
      <c r="AGV17" s="224"/>
      <c r="AGW17" s="225"/>
      <c r="AGX17" s="225"/>
      <c r="AGY17" s="225"/>
      <c r="AGZ17" s="224"/>
      <c r="AHA17" s="224"/>
      <c r="AHB17" s="224"/>
      <c r="AHC17" s="224"/>
      <c r="AHD17" s="225"/>
      <c r="AHE17" s="226"/>
      <c r="AHF17" s="226"/>
      <c r="AHG17" s="226"/>
      <c r="AHH17" s="226"/>
      <c r="AHI17" s="226"/>
      <c r="AHJ17" s="225"/>
      <c r="AHK17" s="225"/>
      <c r="AHL17" s="225"/>
      <c r="ALM17" s="223"/>
      <c r="ALN17" s="223"/>
      <c r="ALT17" s="224"/>
      <c r="ALU17" s="225"/>
      <c r="ALV17" s="225"/>
      <c r="ALW17" s="225"/>
      <c r="ALX17" s="224"/>
      <c r="ALY17" s="224"/>
      <c r="ALZ17" s="224"/>
      <c r="AMA17" s="224"/>
      <c r="AMB17" s="225"/>
      <c r="AMC17" s="226"/>
      <c r="AMD17" s="226"/>
      <c r="AME17" s="226"/>
      <c r="AMF17" s="226"/>
      <c r="AMG17" s="226"/>
      <c r="AMH17" s="225"/>
      <c r="AMI17" s="225"/>
      <c r="AMJ17" s="225"/>
      <c r="AQK17" s="223"/>
      <c r="AQL17" s="223"/>
      <c r="AQR17" s="224"/>
      <c r="AQS17" s="225"/>
      <c r="AQT17" s="225"/>
      <c r="AQU17" s="225"/>
      <c r="AQV17" s="224"/>
      <c r="AQW17" s="224"/>
      <c r="AQX17" s="224"/>
      <c r="AQY17" s="224"/>
      <c r="AQZ17" s="225"/>
      <c r="ARA17" s="226"/>
      <c r="ARB17" s="226"/>
      <c r="ARC17" s="226"/>
      <c r="ARD17" s="226"/>
      <c r="ARE17" s="226"/>
      <c r="ARF17" s="225"/>
      <c r="ARG17" s="225"/>
      <c r="ARH17" s="225"/>
      <c r="AVI17" s="223"/>
      <c r="AVJ17" s="223"/>
      <c r="AVP17" s="224"/>
      <c r="AVQ17" s="225"/>
      <c r="AVR17" s="225"/>
      <c r="AVS17" s="225"/>
      <c r="AVT17" s="224"/>
      <c r="AVU17" s="224"/>
      <c r="AVV17" s="224"/>
      <c r="AVW17" s="224"/>
      <c r="AVX17" s="225"/>
      <c r="AVY17" s="226"/>
      <c r="AVZ17" s="226"/>
      <c r="AWA17" s="226"/>
      <c r="AWB17" s="226"/>
      <c r="AWC17" s="226"/>
      <c r="AWD17" s="225"/>
      <c r="AWE17" s="225"/>
      <c r="AWF17" s="225"/>
      <c r="BAG17" s="223"/>
      <c r="BAH17" s="223"/>
      <c r="BAN17" s="224"/>
      <c r="BAO17" s="225"/>
      <c r="BAP17" s="225"/>
      <c r="BAQ17" s="225"/>
      <c r="BAR17" s="224"/>
      <c r="BAS17" s="224"/>
      <c r="BAT17" s="224"/>
      <c r="BAU17" s="224"/>
      <c r="BAV17" s="225"/>
      <c r="BAW17" s="226"/>
      <c r="BAX17" s="226"/>
      <c r="BAY17" s="226"/>
      <c r="BAZ17" s="226"/>
      <c r="BBA17" s="226"/>
      <c r="BBB17" s="225"/>
      <c r="BBC17" s="225"/>
      <c r="BBD17" s="225"/>
      <c r="BFE17" s="223"/>
      <c r="BFF17" s="223"/>
      <c r="BFL17" s="224"/>
      <c r="BFM17" s="225"/>
      <c r="BFN17" s="225"/>
      <c r="BFO17" s="225"/>
      <c r="BFP17" s="224"/>
      <c r="BFQ17" s="224"/>
      <c r="BFR17" s="224"/>
      <c r="BFS17" s="224"/>
      <c r="BFT17" s="225"/>
      <c r="BFU17" s="226"/>
      <c r="BFV17" s="226"/>
      <c r="BFW17" s="226"/>
      <c r="BFX17" s="226"/>
      <c r="BFY17" s="226"/>
      <c r="BFZ17" s="225"/>
      <c r="BGA17" s="225"/>
      <c r="BGB17" s="225"/>
      <c r="BKC17" s="223"/>
      <c r="BKD17" s="223"/>
      <c r="BKJ17" s="224"/>
      <c r="BKK17" s="225"/>
      <c r="BKL17" s="225"/>
      <c r="BKM17" s="225"/>
      <c r="BKN17" s="224"/>
      <c r="BKO17" s="224"/>
      <c r="BKP17" s="224"/>
      <c r="BKQ17" s="224"/>
      <c r="BKR17" s="225"/>
      <c r="BKS17" s="226"/>
      <c r="BKT17" s="226"/>
      <c r="BKU17" s="226"/>
      <c r="BKV17" s="226"/>
      <c r="BKW17" s="226"/>
      <c r="BKX17" s="225"/>
      <c r="BKY17" s="225"/>
      <c r="BKZ17" s="225"/>
      <c r="BPA17" s="223"/>
      <c r="BPB17" s="223"/>
      <c r="BPH17" s="224"/>
      <c r="BPI17" s="225"/>
      <c r="BPJ17" s="225"/>
      <c r="BPK17" s="225"/>
      <c r="BPL17" s="224"/>
      <c r="BPM17" s="224"/>
      <c r="BPN17" s="224"/>
      <c r="BPO17" s="224"/>
      <c r="BPP17" s="225"/>
      <c r="BPQ17" s="226"/>
      <c r="BPR17" s="226"/>
      <c r="BPS17" s="226"/>
      <c r="BPT17" s="226"/>
      <c r="BPU17" s="226"/>
      <c r="BPV17" s="225"/>
      <c r="BPW17" s="225"/>
      <c r="BPX17" s="225"/>
      <c r="BTY17" s="223"/>
      <c r="BTZ17" s="223"/>
      <c r="BUF17" s="224"/>
      <c r="BUG17" s="225"/>
      <c r="BUH17" s="225"/>
      <c r="BUI17" s="225"/>
      <c r="BUJ17" s="224"/>
      <c r="BUK17" s="224"/>
      <c r="BUL17" s="224"/>
      <c r="BUM17" s="224"/>
      <c r="BUN17" s="225"/>
      <c r="BUO17" s="226"/>
      <c r="BUP17" s="226"/>
      <c r="BUQ17" s="226"/>
      <c r="BUR17" s="226"/>
      <c r="BUS17" s="226"/>
      <c r="BUT17" s="225"/>
      <c r="BUU17" s="225"/>
      <c r="BUV17" s="225"/>
      <c r="BYW17" s="223"/>
      <c r="BYX17" s="223"/>
      <c r="BZD17" s="224"/>
      <c r="BZE17" s="225"/>
      <c r="BZF17" s="225"/>
      <c r="BZG17" s="225"/>
      <c r="BZH17" s="224"/>
      <c r="BZI17" s="224"/>
      <c r="BZJ17" s="224"/>
      <c r="BZK17" s="224"/>
      <c r="BZL17" s="225"/>
      <c r="BZM17" s="226"/>
      <c r="BZN17" s="226"/>
      <c r="BZO17" s="226"/>
      <c r="BZP17" s="226"/>
      <c r="BZQ17" s="226"/>
      <c r="BZR17" s="225"/>
      <c r="BZS17" s="225"/>
      <c r="BZT17" s="225"/>
      <c r="CDU17" s="223"/>
      <c r="CDV17" s="223"/>
      <c r="CEB17" s="224"/>
      <c r="CEC17" s="225"/>
      <c r="CED17" s="225"/>
      <c r="CEE17" s="225"/>
      <c r="CEF17" s="224"/>
      <c r="CEG17" s="224"/>
      <c r="CEH17" s="224"/>
      <c r="CEI17" s="224"/>
      <c r="CEJ17" s="225"/>
      <c r="CEK17" s="226"/>
      <c r="CEL17" s="226"/>
      <c r="CEM17" s="226"/>
      <c r="CEN17" s="226"/>
      <c r="CEO17" s="226"/>
      <c r="CEP17" s="225"/>
      <c r="CEQ17" s="225"/>
      <c r="CER17" s="225"/>
      <c r="CIS17" s="223"/>
      <c r="CIT17" s="223"/>
      <c r="CIZ17" s="224"/>
      <c r="CJA17" s="225"/>
      <c r="CJB17" s="225"/>
      <c r="CJC17" s="225"/>
      <c r="CJD17" s="224"/>
      <c r="CJE17" s="224"/>
      <c r="CJF17" s="224"/>
      <c r="CJG17" s="224"/>
      <c r="CJH17" s="225"/>
      <c r="CJI17" s="226"/>
      <c r="CJJ17" s="226"/>
      <c r="CJK17" s="226"/>
      <c r="CJL17" s="226"/>
      <c r="CJM17" s="226"/>
      <c r="CJN17" s="225"/>
      <c r="CJO17" s="225"/>
      <c r="CJP17" s="225"/>
      <c r="CNQ17" s="223"/>
      <c r="CNR17" s="223"/>
      <c r="CNX17" s="224"/>
      <c r="CNY17" s="225"/>
      <c r="CNZ17" s="225"/>
      <c r="COA17" s="225"/>
      <c r="COB17" s="224"/>
      <c r="COC17" s="224"/>
      <c r="COD17" s="224"/>
      <c r="COE17" s="224"/>
      <c r="COF17" s="225"/>
      <c r="COG17" s="226"/>
      <c r="COH17" s="226"/>
      <c r="COI17" s="226"/>
      <c r="COJ17" s="226"/>
      <c r="COK17" s="226"/>
      <c r="COL17" s="225"/>
      <c r="COM17" s="225"/>
      <c r="CON17" s="225"/>
      <c r="CSO17" s="223"/>
      <c r="CSP17" s="223"/>
      <c r="CSV17" s="224"/>
      <c r="CSW17" s="225"/>
      <c r="CSX17" s="225"/>
      <c r="CSY17" s="225"/>
      <c r="CSZ17" s="224"/>
      <c r="CTA17" s="224"/>
      <c r="CTB17" s="224"/>
      <c r="CTC17" s="224"/>
      <c r="CTD17" s="225"/>
      <c r="CTE17" s="226"/>
      <c r="CTF17" s="226"/>
      <c r="CTG17" s="226"/>
      <c r="CTH17" s="226"/>
      <c r="CTI17" s="226"/>
      <c r="CTJ17" s="225"/>
      <c r="CTK17" s="225"/>
      <c r="CTL17" s="225"/>
      <c r="CXM17" s="223"/>
      <c r="CXN17" s="223"/>
      <c r="CXT17" s="224"/>
      <c r="CXU17" s="225"/>
      <c r="CXV17" s="225"/>
      <c r="CXW17" s="225"/>
      <c r="CXX17" s="224"/>
      <c r="CXY17" s="224"/>
      <c r="CXZ17" s="224"/>
      <c r="CYA17" s="224"/>
      <c r="CYB17" s="225"/>
      <c r="CYC17" s="226"/>
      <c r="CYD17" s="226"/>
      <c r="CYE17" s="226"/>
      <c r="CYF17" s="226"/>
      <c r="CYG17" s="226"/>
      <c r="CYH17" s="225"/>
      <c r="CYI17" s="225"/>
      <c r="CYJ17" s="225"/>
      <c r="DCK17" s="223"/>
      <c r="DCL17" s="223"/>
      <c r="DCR17" s="224"/>
      <c r="DCS17" s="225"/>
      <c r="DCT17" s="225"/>
      <c r="DCU17" s="225"/>
      <c r="DCV17" s="224"/>
      <c r="DCW17" s="224"/>
      <c r="DCX17" s="224"/>
      <c r="DCY17" s="224"/>
      <c r="DCZ17" s="225"/>
      <c r="DDA17" s="226"/>
      <c r="DDB17" s="226"/>
      <c r="DDC17" s="226"/>
      <c r="DDD17" s="226"/>
      <c r="DDE17" s="226"/>
      <c r="DDF17" s="225"/>
      <c r="DDG17" s="225"/>
      <c r="DDH17" s="225"/>
      <c r="DHI17" s="223"/>
      <c r="DHJ17" s="223"/>
      <c r="DHP17" s="224"/>
      <c r="DHQ17" s="225"/>
      <c r="DHR17" s="225"/>
      <c r="DHS17" s="225"/>
      <c r="DHT17" s="224"/>
      <c r="DHU17" s="224"/>
      <c r="DHV17" s="224"/>
      <c r="DHW17" s="224"/>
      <c r="DHX17" s="225"/>
      <c r="DHY17" s="226"/>
      <c r="DHZ17" s="226"/>
      <c r="DIA17" s="226"/>
      <c r="DIB17" s="226"/>
      <c r="DIC17" s="226"/>
      <c r="DID17" s="225"/>
      <c r="DIE17" s="225"/>
      <c r="DIF17" s="225"/>
      <c r="DMG17" s="223"/>
      <c r="DMH17" s="223"/>
      <c r="DMN17" s="224"/>
      <c r="DMO17" s="225"/>
      <c r="DMP17" s="225"/>
      <c r="DMQ17" s="225"/>
      <c r="DMR17" s="224"/>
      <c r="DMS17" s="224"/>
      <c r="DMT17" s="224"/>
      <c r="DMU17" s="224"/>
      <c r="DMV17" s="225"/>
      <c r="DMW17" s="226"/>
      <c r="DMX17" s="226"/>
      <c r="DMY17" s="226"/>
      <c r="DMZ17" s="226"/>
      <c r="DNA17" s="226"/>
      <c r="DNB17" s="225"/>
      <c r="DNC17" s="225"/>
      <c r="DND17" s="225"/>
      <c r="DRE17" s="223"/>
      <c r="DRF17" s="223"/>
      <c r="DRL17" s="224"/>
      <c r="DRM17" s="225"/>
      <c r="DRN17" s="225"/>
      <c r="DRO17" s="225"/>
      <c r="DRP17" s="224"/>
      <c r="DRQ17" s="224"/>
      <c r="DRR17" s="224"/>
      <c r="DRS17" s="224"/>
      <c r="DRT17" s="225"/>
      <c r="DRU17" s="226"/>
      <c r="DRV17" s="226"/>
      <c r="DRW17" s="226"/>
      <c r="DRX17" s="226"/>
      <c r="DRY17" s="226"/>
      <c r="DRZ17" s="225"/>
      <c r="DSA17" s="225"/>
      <c r="DSB17" s="225"/>
      <c r="DWC17" s="223"/>
      <c r="DWD17" s="223"/>
      <c r="DWJ17" s="224"/>
      <c r="DWK17" s="225"/>
      <c r="DWL17" s="225"/>
      <c r="DWM17" s="225"/>
      <c r="DWN17" s="224"/>
      <c r="DWO17" s="224"/>
      <c r="DWP17" s="224"/>
      <c r="DWQ17" s="224"/>
      <c r="DWR17" s="225"/>
      <c r="DWS17" s="226"/>
      <c r="DWT17" s="226"/>
      <c r="DWU17" s="226"/>
      <c r="DWV17" s="226"/>
      <c r="DWW17" s="226"/>
      <c r="DWX17" s="225"/>
      <c r="DWY17" s="225"/>
      <c r="DWZ17" s="225"/>
      <c r="EBA17" s="223"/>
      <c r="EBB17" s="223"/>
      <c r="EBH17" s="224"/>
      <c r="EBI17" s="225"/>
      <c r="EBJ17" s="225"/>
      <c r="EBK17" s="225"/>
      <c r="EBL17" s="224"/>
      <c r="EBM17" s="224"/>
      <c r="EBN17" s="224"/>
      <c r="EBO17" s="224"/>
      <c r="EBP17" s="225"/>
      <c r="EBQ17" s="226"/>
      <c r="EBR17" s="226"/>
      <c r="EBS17" s="226"/>
      <c r="EBT17" s="226"/>
      <c r="EBU17" s="226"/>
      <c r="EBV17" s="225"/>
      <c r="EBW17" s="225"/>
      <c r="EBX17" s="225"/>
      <c r="EFY17" s="223"/>
      <c r="EFZ17" s="223"/>
      <c r="EGF17" s="224"/>
      <c r="EGG17" s="225"/>
      <c r="EGH17" s="225"/>
      <c r="EGI17" s="225"/>
      <c r="EGJ17" s="224"/>
      <c r="EGK17" s="224"/>
      <c r="EGL17" s="224"/>
      <c r="EGM17" s="224"/>
      <c r="EGN17" s="225"/>
      <c r="EGO17" s="226"/>
      <c r="EGP17" s="226"/>
      <c r="EGQ17" s="226"/>
      <c r="EGR17" s="226"/>
      <c r="EGS17" s="226"/>
      <c r="EGT17" s="225"/>
      <c r="EGU17" s="225"/>
      <c r="EGV17" s="225"/>
      <c r="EKW17" s="223"/>
      <c r="EKX17" s="223"/>
      <c r="ELD17" s="224"/>
      <c r="ELE17" s="225"/>
      <c r="ELF17" s="225"/>
      <c r="ELG17" s="225"/>
      <c r="ELH17" s="224"/>
      <c r="ELI17" s="224"/>
      <c r="ELJ17" s="224"/>
      <c r="ELK17" s="224"/>
      <c r="ELL17" s="225"/>
      <c r="ELM17" s="226"/>
      <c r="ELN17" s="226"/>
      <c r="ELO17" s="226"/>
      <c r="ELP17" s="226"/>
      <c r="ELQ17" s="226"/>
      <c r="ELR17" s="225"/>
      <c r="ELS17" s="225"/>
      <c r="ELT17" s="225"/>
      <c r="EPU17" s="223"/>
      <c r="EPV17" s="223"/>
      <c r="EQB17" s="224"/>
      <c r="EQC17" s="225"/>
      <c r="EQD17" s="225"/>
      <c r="EQE17" s="225"/>
      <c r="EQF17" s="224"/>
      <c r="EQG17" s="224"/>
      <c r="EQH17" s="224"/>
      <c r="EQI17" s="224"/>
      <c r="EQJ17" s="225"/>
      <c r="EQK17" s="226"/>
      <c r="EQL17" s="226"/>
      <c r="EQM17" s="226"/>
      <c r="EQN17" s="226"/>
      <c r="EQO17" s="226"/>
      <c r="EQP17" s="225"/>
      <c r="EQQ17" s="225"/>
      <c r="EQR17" s="225"/>
      <c r="EUS17" s="223"/>
      <c r="EUT17" s="223"/>
      <c r="EUZ17" s="224"/>
      <c r="EVA17" s="225"/>
      <c r="EVB17" s="225"/>
      <c r="EVC17" s="225"/>
      <c r="EVD17" s="224"/>
      <c r="EVE17" s="224"/>
      <c r="EVF17" s="224"/>
      <c r="EVG17" s="224"/>
      <c r="EVH17" s="225"/>
      <c r="EVI17" s="226"/>
      <c r="EVJ17" s="226"/>
      <c r="EVK17" s="226"/>
      <c r="EVL17" s="226"/>
      <c r="EVM17" s="226"/>
      <c r="EVN17" s="225"/>
      <c r="EVO17" s="225"/>
      <c r="EVP17" s="225"/>
      <c r="EZQ17" s="223"/>
      <c r="EZR17" s="223"/>
      <c r="EZX17" s="224"/>
      <c r="EZY17" s="225"/>
      <c r="EZZ17" s="225"/>
      <c r="FAA17" s="225"/>
      <c r="FAB17" s="224"/>
      <c r="FAC17" s="224"/>
      <c r="FAD17" s="224"/>
      <c r="FAE17" s="224"/>
      <c r="FAF17" s="225"/>
      <c r="FAG17" s="226"/>
      <c r="FAH17" s="226"/>
      <c r="FAI17" s="226"/>
      <c r="FAJ17" s="226"/>
      <c r="FAK17" s="226"/>
      <c r="FAL17" s="225"/>
      <c r="FAM17" s="225"/>
      <c r="FAN17" s="225"/>
      <c r="FEO17" s="223"/>
      <c r="FEP17" s="223"/>
      <c r="FEV17" s="224"/>
      <c r="FEW17" s="225"/>
      <c r="FEX17" s="225"/>
      <c r="FEY17" s="225"/>
      <c r="FEZ17" s="224"/>
      <c r="FFA17" s="224"/>
      <c r="FFB17" s="224"/>
      <c r="FFC17" s="224"/>
      <c r="FFD17" s="225"/>
      <c r="FFE17" s="226"/>
      <c r="FFF17" s="226"/>
      <c r="FFG17" s="226"/>
      <c r="FFH17" s="226"/>
      <c r="FFI17" s="226"/>
      <c r="FFJ17" s="225"/>
      <c r="FFK17" s="225"/>
      <c r="FFL17" s="225"/>
      <c r="FJM17" s="223"/>
      <c r="FJN17" s="223"/>
      <c r="FJT17" s="224"/>
      <c r="FJU17" s="225"/>
      <c r="FJV17" s="225"/>
      <c r="FJW17" s="225"/>
      <c r="FJX17" s="224"/>
      <c r="FJY17" s="224"/>
      <c r="FJZ17" s="224"/>
      <c r="FKA17" s="224"/>
      <c r="FKB17" s="225"/>
      <c r="FKC17" s="226"/>
      <c r="FKD17" s="226"/>
      <c r="FKE17" s="226"/>
      <c r="FKF17" s="226"/>
      <c r="FKG17" s="226"/>
      <c r="FKH17" s="225"/>
      <c r="FKI17" s="225"/>
      <c r="FKJ17" s="225"/>
      <c r="FOK17" s="223"/>
      <c r="FOL17" s="223"/>
      <c r="FOR17" s="224"/>
      <c r="FOS17" s="225"/>
      <c r="FOT17" s="225"/>
      <c r="FOU17" s="225"/>
      <c r="FOV17" s="224"/>
      <c r="FOW17" s="224"/>
      <c r="FOX17" s="224"/>
      <c r="FOY17" s="224"/>
      <c r="FOZ17" s="225"/>
      <c r="FPA17" s="226"/>
      <c r="FPB17" s="226"/>
      <c r="FPC17" s="226"/>
      <c r="FPD17" s="226"/>
      <c r="FPE17" s="226"/>
      <c r="FPF17" s="225"/>
      <c r="FPG17" s="225"/>
      <c r="FPH17" s="225"/>
      <c r="FTI17" s="223"/>
      <c r="FTJ17" s="223"/>
      <c r="FTP17" s="224"/>
      <c r="FTQ17" s="225"/>
      <c r="FTR17" s="225"/>
      <c r="FTS17" s="225"/>
      <c r="FTT17" s="224"/>
      <c r="FTU17" s="224"/>
      <c r="FTV17" s="224"/>
      <c r="FTW17" s="224"/>
      <c r="FTX17" s="225"/>
      <c r="FTY17" s="226"/>
      <c r="FTZ17" s="226"/>
      <c r="FUA17" s="226"/>
      <c r="FUB17" s="226"/>
      <c r="FUC17" s="226"/>
      <c r="FUD17" s="225"/>
      <c r="FUE17" s="225"/>
      <c r="FUF17" s="225"/>
      <c r="FYG17" s="223"/>
      <c r="FYH17" s="223"/>
      <c r="FYN17" s="224"/>
      <c r="FYO17" s="225"/>
      <c r="FYP17" s="225"/>
      <c r="FYQ17" s="225"/>
      <c r="FYR17" s="224"/>
      <c r="FYS17" s="224"/>
      <c r="FYT17" s="224"/>
      <c r="FYU17" s="224"/>
      <c r="FYV17" s="225"/>
      <c r="FYW17" s="226"/>
      <c r="FYX17" s="226"/>
      <c r="FYY17" s="226"/>
      <c r="FYZ17" s="226"/>
      <c r="FZA17" s="226"/>
      <c r="FZB17" s="225"/>
      <c r="FZC17" s="225"/>
      <c r="FZD17" s="225"/>
      <c r="GDE17" s="223"/>
      <c r="GDF17" s="223"/>
      <c r="GDL17" s="224"/>
      <c r="GDM17" s="225"/>
      <c r="GDN17" s="225"/>
      <c r="GDO17" s="225"/>
      <c r="GDP17" s="224"/>
      <c r="GDQ17" s="224"/>
      <c r="GDR17" s="224"/>
      <c r="GDS17" s="224"/>
      <c r="GDT17" s="225"/>
      <c r="GDU17" s="226"/>
      <c r="GDV17" s="226"/>
      <c r="GDW17" s="226"/>
      <c r="GDX17" s="226"/>
      <c r="GDY17" s="226"/>
      <c r="GDZ17" s="225"/>
      <c r="GEA17" s="225"/>
      <c r="GEB17" s="225"/>
      <c r="GIC17" s="223"/>
      <c r="GID17" s="223"/>
      <c r="GIJ17" s="224"/>
      <c r="GIK17" s="225"/>
      <c r="GIL17" s="225"/>
      <c r="GIM17" s="225"/>
      <c r="GIN17" s="224"/>
      <c r="GIO17" s="224"/>
      <c r="GIP17" s="224"/>
      <c r="GIQ17" s="224"/>
      <c r="GIR17" s="225"/>
      <c r="GIS17" s="226"/>
      <c r="GIT17" s="226"/>
      <c r="GIU17" s="226"/>
      <c r="GIV17" s="226"/>
      <c r="GIW17" s="226"/>
      <c r="GIX17" s="225"/>
      <c r="GIY17" s="225"/>
      <c r="GIZ17" s="225"/>
      <c r="GNA17" s="223"/>
      <c r="GNB17" s="223"/>
      <c r="GNH17" s="224"/>
      <c r="GNI17" s="225"/>
      <c r="GNJ17" s="225"/>
      <c r="GNK17" s="225"/>
      <c r="GNL17" s="224"/>
      <c r="GNM17" s="224"/>
      <c r="GNN17" s="224"/>
      <c r="GNO17" s="224"/>
      <c r="GNP17" s="225"/>
      <c r="GNQ17" s="226"/>
      <c r="GNR17" s="226"/>
      <c r="GNS17" s="226"/>
      <c r="GNT17" s="226"/>
      <c r="GNU17" s="226"/>
      <c r="GNV17" s="225"/>
      <c r="GNW17" s="225"/>
      <c r="GNX17" s="225"/>
      <c r="GRY17" s="223"/>
      <c r="GRZ17" s="223"/>
      <c r="GSF17" s="224"/>
      <c r="GSG17" s="225"/>
      <c r="GSH17" s="225"/>
      <c r="GSI17" s="225"/>
      <c r="GSJ17" s="224"/>
      <c r="GSK17" s="224"/>
      <c r="GSL17" s="224"/>
      <c r="GSM17" s="224"/>
      <c r="GSN17" s="225"/>
      <c r="GSO17" s="226"/>
      <c r="GSP17" s="226"/>
      <c r="GSQ17" s="226"/>
      <c r="GSR17" s="226"/>
      <c r="GSS17" s="226"/>
      <c r="GST17" s="225"/>
      <c r="GSU17" s="225"/>
      <c r="GSV17" s="225"/>
      <c r="GWW17" s="223"/>
      <c r="GWX17" s="223"/>
      <c r="GXD17" s="224"/>
      <c r="GXE17" s="225"/>
      <c r="GXF17" s="225"/>
      <c r="GXG17" s="225"/>
      <c r="GXH17" s="224"/>
      <c r="GXI17" s="224"/>
      <c r="GXJ17" s="224"/>
      <c r="GXK17" s="224"/>
      <c r="GXL17" s="225"/>
      <c r="GXM17" s="226"/>
      <c r="GXN17" s="226"/>
      <c r="GXO17" s="226"/>
      <c r="GXP17" s="226"/>
      <c r="GXQ17" s="226"/>
      <c r="GXR17" s="225"/>
      <c r="GXS17" s="225"/>
      <c r="GXT17" s="225"/>
      <c r="HBU17" s="223"/>
      <c r="HBV17" s="223"/>
      <c r="HCB17" s="224"/>
      <c r="HCC17" s="225"/>
      <c r="HCD17" s="225"/>
      <c r="HCE17" s="225"/>
      <c r="HCF17" s="224"/>
      <c r="HCG17" s="224"/>
      <c r="HCH17" s="224"/>
      <c r="HCI17" s="224"/>
      <c r="HCJ17" s="225"/>
      <c r="HCK17" s="226"/>
      <c r="HCL17" s="226"/>
      <c r="HCM17" s="226"/>
      <c r="HCN17" s="226"/>
      <c r="HCO17" s="226"/>
      <c r="HCP17" s="225"/>
      <c r="HCQ17" s="225"/>
      <c r="HCR17" s="225"/>
      <c r="HGS17" s="223"/>
      <c r="HGT17" s="223"/>
      <c r="HGZ17" s="224"/>
      <c r="HHA17" s="225"/>
      <c r="HHB17" s="225"/>
      <c r="HHC17" s="225"/>
      <c r="HHD17" s="224"/>
      <c r="HHE17" s="224"/>
      <c r="HHF17" s="224"/>
      <c r="HHG17" s="224"/>
      <c r="HHH17" s="225"/>
      <c r="HHI17" s="226"/>
      <c r="HHJ17" s="226"/>
      <c r="HHK17" s="226"/>
      <c r="HHL17" s="226"/>
      <c r="HHM17" s="226"/>
      <c r="HHN17" s="225"/>
      <c r="HHO17" s="225"/>
      <c r="HHP17" s="225"/>
      <c r="HLQ17" s="223"/>
      <c r="HLR17" s="223"/>
      <c r="HLX17" s="224"/>
      <c r="HLY17" s="225"/>
      <c r="HLZ17" s="225"/>
      <c r="HMA17" s="225"/>
      <c r="HMB17" s="224"/>
      <c r="HMC17" s="224"/>
      <c r="HMD17" s="224"/>
      <c r="HME17" s="224"/>
      <c r="HMF17" s="225"/>
      <c r="HMG17" s="226"/>
      <c r="HMH17" s="226"/>
      <c r="HMI17" s="226"/>
      <c r="HMJ17" s="226"/>
      <c r="HMK17" s="226"/>
      <c r="HML17" s="225"/>
      <c r="HMM17" s="225"/>
      <c r="HMN17" s="225"/>
      <c r="HQO17" s="223"/>
      <c r="HQP17" s="223"/>
      <c r="HQV17" s="224"/>
      <c r="HQW17" s="225"/>
      <c r="HQX17" s="225"/>
      <c r="HQY17" s="225"/>
      <c r="HQZ17" s="224"/>
      <c r="HRA17" s="224"/>
      <c r="HRB17" s="224"/>
      <c r="HRC17" s="224"/>
      <c r="HRD17" s="225"/>
      <c r="HRE17" s="226"/>
      <c r="HRF17" s="226"/>
      <c r="HRG17" s="226"/>
      <c r="HRH17" s="226"/>
      <c r="HRI17" s="226"/>
      <c r="HRJ17" s="225"/>
      <c r="HRK17" s="225"/>
      <c r="HRL17" s="225"/>
      <c r="HVM17" s="223"/>
      <c r="HVN17" s="223"/>
      <c r="HVT17" s="224"/>
      <c r="HVU17" s="225"/>
      <c r="HVV17" s="225"/>
      <c r="HVW17" s="225"/>
      <c r="HVX17" s="224"/>
      <c r="HVY17" s="224"/>
      <c r="HVZ17" s="224"/>
      <c r="HWA17" s="224"/>
      <c r="HWB17" s="225"/>
      <c r="HWC17" s="226"/>
      <c r="HWD17" s="226"/>
      <c r="HWE17" s="226"/>
      <c r="HWF17" s="226"/>
      <c r="HWG17" s="226"/>
      <c r="HWH17" s="225"/>
      <c r="HWI17" s="225"/>
      <c r="HWJ17" s="225"/>
      <c r="IAK17" s="223"/>
      <c r="IAL17" s="223"/>
      <c r="IAR17" s="224"/>
      <c r="IAS17" s="225"/>
      <c r="IAT17" s="225"/>
      <c r="IAU17" s="225"/>
      <c r="IAV17" s="224"/>
      <c r="IAW17" s="224"/>
      <c r="IAX17" s="224"/>
      <c r="IAY17" s="224"/>
      <c r="IAZ17" s="225"/>
      <c r="IBA17" s="226"/>
      <c r="IBB17" s="226"/>
      <c r="IBC17" s="226"/>
      <c r="IBD17" s="226"/>
      <c r="IBE17" s="226"/>
      <c r="IBF17" s="225"/>
      <c r="IBG17" s="225"/>
      <c r="IBH17" s="225"/>
      <c r="IFI17" s="223"/>
      <c r="IFJ17" s="223"/>
      <c r="IFP17" s="224"/>
      <c r="IFQ17" s="225"/>
      <c r="IFR17" s="225"/>
      <c r="IFS17" s="225"/>
      <c r="IFT17" s="224"/>
      <c r="IFU17" s="224"/>
      <c r="IFV17" s="224"/>
      <c r="IFW17" s="224"/>
      <c r="IFX17" s="225"/>
      <c r="IFY17" s="226"/>
      <c r="IFZ17" s="226"/>
      <c r="IGA17" s="226"/>
      <c r="IGB17" s="226"/>
      <c r="IGC17" s="226"/>
      <c r="IGD17" s="225"/>
      <c r="IGE17" s="225"/>
      <c r="IGF17" s="225"/>
      <c r="IKG17" s="223"/>
      <c r="IKH17" s="223"/>
      <c r="IKN17" s="224"/>
      <c r="IKO17" s="225"/>
      <c r="IKP17" s="225"/>
      <c r="IKQ17" s="225"/>
      <c r="IKR17" s="224"/>
      <c r="IKS17" s="224"/>
      <c r="IKT17" s="224"/>
      <c r="IKU17" s="224"/>
      <c r="IKV17" s="225"/>
      <c r="IKW17" s="226"/>
      <c r="IKX17" s="226"/>
      <c r="IKY17" s="226"/>
      <c r="IKZ17" s="226"/>
      <c r="ILA17" s="226"/>
      <c r="ILB17" s="225"/>
      <c r="ILC17" s="225"/>
      <c r="ILD17" s="225"/>
      <c r="IPE17" s="223"/>
      <c r="IPF17" s="223"/>
      <c r="IPL17" s="224"/>
      <c r="IPM17" s="225"/>
      <c r="IPN17" s="225"/>
      <c r="IPO17" s="225"/>
      <c r="IPP17" s="224"/>
      <c r="IPQ17" s="224"/>
      <c r="IPR17" s="224"/>
      <c r="IPS17" s="224"/>
      <c r="IPT17" s="225"/>
      <c r="IPU17" s="226"/>
      <c r="IPV17" s="226"/>
      <c r="IPW17" s="226"/>
      <c r="IPX17" s="226"/>
      <c r="IPY17" s="226"/>
      <c r="IPZ17" s="225"/>
      <c r="IQA17" s="225"/>
      <c r="IQB17" s="225"/>
      <c r="IUC17" s="223"/>
      <c r="IUD17" s="223"/>
      <c r="IUJ17" s="224"/>
      <c r="IUK17" s="225"/>
      <c r="IUL17" s="225"/>
      <c r="IUM17" s="225"/>
      <c r="IUN17" s="224"/>
      <c r="IUO17" s="224"/>
      <c r="IUP17" s="224"/>
      <c r="IUQ17" s="224"/>
      <c r="IUR17" s="225"/>
      <c r="IUS17" s="226"/>
      <c r="IUT17" s="226"/>
      <c r="IUU17" s="226"/>
      <c r="IUV17" s="226"/>
      <c r="IUW17" s="226"/>
      <c r="IUX17" s="225"/>
      <c r="IUY17" s="225"/>
      <c r="IUZ17" s="225"/>
      <c r="IZA17" s="223"/>
      <c r="IZB17" s="223"/>
      <c r="IZH17" s="224"/>
      <c r="IZI17" s="225"/>
      <c r="IZJ17" s="225"/>
      <c r="IZK17" s="225"/>
      <c r="IZL17" s="224"/>
      <c r="IZM17" s="224"/>
      <c r="IZN17" s="224"/>
      <c r="IZO17" s="224"/>
      <c r="IZP17" s="225"/>
      <c r="IZQ17" s="226"/>
      <c r="IZR17" s="226"/>
      <c r="IZS17" s="226"/>
      <c r="IZT17" s="226"/>
      <c r="IZU17" s="226"/>
      <c r="IZV17" s="225"/>
      <c r="IZW17" s="225"/>
      <c r="IZX17" s="225"/>
      <c r="JDY17" s="223"/>
      <c r="JDZ17" s="223"/>
      <c r="JEF17" s="224"/>
      <c r="JEG17" s="225"/>
      <c r="JEH17" s="225"/>
      <c r="JEI17" s="225"/>
      <c r="JEJ17" s="224"/>
      <c r="JEK17" s="224"/>
      <c r="JEL17" s="224"/>
      <c r="JEM17" s="224"/>
      <c r="JEN17" s="225"/>
      <c r="JEO17" s="226"/>
      <c r="JEP17" s="226"/>
      <c r="JEQ17" s="226"/>
      <c r="JER17" s="226"/>
      <c r="JES17" s="226"/>
      <c r="JET17" s="225"/>
      <c r="JEU17" s="225"/>
      <c r="JEV17" s="225"/>
      <c r="JIW17" s="223"/>
      <c r="JIX17" s="223"/>
      <c r="JJD17" s="224"/>
      <c r="JJE17" s="225"/>
      <c r="JJF17" s="225"/>
      <c r="JJG17" s="225"/>
      <c r="JJH17" s="224"/>
      <c r="JJI17" s="224"/>
      <c r="JJJ17" s="224"/>
      <c r="JJK17" s="224"/>
      <c r="JJL17" s="225"/>
      <c r="JJM17" s="226"/>
      <c r="JJN17" s="226"/>
      <c r="JJO17" s="226"/>
      <c r="JJP17" s="226"/>
      <c r="JJQ17" s="226"/>
      <c r="JJR17" s="225"/>
      <c r="JJS17" s="225"/>
      <c r="JJT17" s="225"/>
      <c r="JNU17" s="223"/>
      <c r="JNV17" s="223"/>
      <c r="JOB17" s="224"/>
      <c r="JOC17" s="225"/>
      <c r="JOD17" s="225"/>
      <c r="JOE17" s="225"/>
      <c r="JOF17" s="224"/>
      <c r="JOG17" s="224"/>
      <c r="JOH17" s="224"/>
      <c r="JOI17" s="224"/>
      <c r="JOJ17" s="225"/>
      <c r="JOK17" s="226"/>
      <c r="JOL17" s="226"/>
      <c r="JOM17" s="226"/>
      <c r="JON17" s="226"/>
      <c r="JOO17" s="226"/>
      <c r="JOP17" s="225"/>
      <c r="JOQ17" s="225"/>
      <c r="JOR17" s="225"/>
      <c r="JSS17" s="223"/>
      <c r="JST17" s="223"/>
      <c r="JSZ17" s="224"/>
      <c r="JTA17" s="225"/>
      <c r="JTB17" s="225"/>
      <c r="JTC17" s="225"/>
      <c r="JTD17" s="224"/>
      <c r="JTE17" s="224"/>
      <c r="JTF17" s="224"/>
      <c r="JTG17" s="224"/>
      <c r="JTH17" s="225"/>
      <c r="JTI17" s="226"/>
      <c r="JTJ17" s="226"/>
      <c r="JTK17" s="226"/>
      <c r="JTL17" s="226"/>
      <c r="JTM17" s="226"/>
      <c r="JTN17" s="225"/>
      <c r="JTO17" s="225"/>
      <c r="JTP17" s="225"/>
      <c r="JXQ17" s="223"/>
      <c r="JXR17" s="223"/>
      <c r="JXX17" s="224"/>
      <c r="JXY17" s="225"/>
      <c r="JXZ17" s="225"/>
      <c r="JYA17" s="225"/>
      <c r="JYB17" s="224"/>
      <c r="JYC17" s="224"/>
      <c r="JYD17" s="224"/>
      <c r="JYE17" s="224"/>
      <c r="JYF17" s="225"/>
      <c r="JYG17" s="226"/>
      <c r="JYH17" s="226"/>
      <c r="JYI17" s="226"/>
      <c r="JYJ17" s="226"/>
      <c r="JYK17" s="226"/>
      <c r="JYL17" s="225"/>
      <c r="JYM17" s="225"/>
      <c r="JYN17" s="225"/>
      <c r="KCO17" s="223"/>
      <c r="KCP17" s="223"/>
      <c r="KCV17" s="224"/>
      <c r="KCW17" s="225"/>
      <c r="KCX17" s="225"/>
      <c r="KCY17" s="225"/>
      <c r="KCZ17" s="224"/>
      <c r="KDA17" s="224"/>
      <c r="KDB17" s="224"/>
      <c r="KDC17" s="224"/>
      <c r="KDD17" s="225"/>
      <c r="KDE17" s="226"/>
      <c r="KDF17" s="226"/>
      <c r="KDG17" s="226"/>
      <c r="KDH17" s="226"/>
      <c r="KDI17" s="226"/>
      <c r="KDJ17" s="225"/>
      <c r="KDK17" s="225"/>
      <c r="KDL17" s="225"/>
      <c r="KHM17" s="223"/>
      <c r="KHN17" s="223"/>
      <c r="KHT17" s="224"/>
      <c r="KHU17" s="225"/>
      <c r="KHV17" s="225"/>
      <c r="KHW17" s="225"/>
      <c r="KHX17" s="224"/>
      <c r="KHY17" s="224"/>
      <c r="KHZ17" s="224"/>
      <c r="KIA17" s="224"/>
      <c r="KIB17" s="225"/>
      <c r="KIC17" s="226"/>
      <c r="KID17" s="226"/>
      <c r="KIE17" s="226"/>
      <c r="KIF17" s="226"/>
      <c r="KIG17" s="226"/>
      <c r="KIH17" s="225"/>
      <c r="KII17" s="225"/>
      <c r="KIJ17" s="225"/>
      <c r="KMK17" s="223"/>
      <c r="KML17" s="223"/>
      <c r="KMR17" s="224"/>
      <c r="KMS17" s="225"/>
      <c r="KMT17" s="225"/>
      <c r="KMU17" s="225"/>
      <c r="KMV17" s="224"/>
      <c r="KMW17" s="224"/>
      <c r="KMX17" s="224"/>
      <c r="KMY17" s="224"/>
      <c r="KMZ17" s="225"/>
      <c r="KNA17" s="226"/>
      <c r="KNB17" s="226"/>
      <c r="KNC17" s="226"/>
      <c r="KND17" s="226"/>
      <c r="KNE17" s="226"/>
      <c r="KNF17" s="225"/>
      <c r="KNG17" s="225"/>
      <c r="KNH17" s="225"/>
      <c r="KRI17" s="223"/>
      <c r="KRJ17" s="223"/>
      <c r="KRP17" s="224"/>
      <c r="KRQ17" s="225"/>
      <c r="KRR17" s="225"/>
      <c r="KRS17" s="225"/>
      <c r="KRT17" s="224"/>
      <c r="KRU17" s="224"/>
      <c r="KRV17" s="224"/>
      <c r="KRW17" s="224"/>
      <c r="KRX17" s="225"/>
      <c r="KRY17" s="226"/>
      <c r="KRZ17" s="226"/>
      <c r="KSA17" s="226"/>
      <c r="KSB17" s="226"/>
      <c r="KSC17" s="226"/>
      <c r="KSD17" s="225"/>
      <c r="KSE17" s="225"/>
      <c r="KSF17" s="225"/>
      <c r="KWG17" s="223"/>
      <c r="KWH17" s="223"/>
      <c r="KWN17" s="224"/>
      <c r="KWO17" s="225"/>
      <c r="KWP17" s="225"/>
      <c r="KWQ17" s="225"/>
      <c r="KWR17" s="224"/>
      <c r="KWS17" s="224"/>
      <c r="KWT17" s="224"/>
      <c r="KWU17" s="224"/>
      <c r="KWV17" s="225"/>
      <c r="KWW17" s="226"/>
      <c r="KWX17" s="226"/>
      <c r="KWY17" s="226"/>
      <c r="KWZ17" s="226"/>
      <c r="KXA17" s="226"/>
      <c r="KXB17" s="225"/>
      <c r="KXC17" s="225"/>
      <c r="KXD17" s="225"/>
      <c r="LBE17" s="223"/>
      <c r="LBF17" s="223"/>
      <c r="LBL17" s="224"/>
      <c r="LBM17" s="225"/>
      <c r="LBN17" s="225"/>
      <c r="LBO17" s="225"/>
      <c r="LBP17" s="224"/>
      <c r="LBQ17" s="224"/>
      <c r="LBR17" s="224"/>
      <c r="LBS17" s="224"/>
      <c r="LBT17" s="225"/>
      <c r="LBU17" s="226"/>
      <c r="LBV17" s="226"/>
      <c r="LBW17" s="226"/>
      <c r="LBX17" s="226"/>
      <c r="LBY17" s="226"/>
      <c r="LBZ17" s="225"/>
      <c r="LCA17" s="225"/>
      <c r="LCB17" s="225"/>
      <c r="LGC17" s="223"/>
      <c r="LGD17" s="223"/>
      <c r="LGJ17" s="224"/>
      <c r="LGK17" s="225"/>
      <c r="LGL17" s="225"/>
      <c r="LGM17" s="225"/>
      <c r="LGN17" s="224"/>
      <c r="LGO17" s="224"/>
      <c r="LGP17" s="224"/>
      <c r="LGQ17" s="224"/>
      <c r="LGR17" s="225"/>
      <c r="LGS17" s="226"/>
      <c r="LGT17" s="226"/>
      <c r="LGU17" s="226"/>
      <c r="LGV17" s="226"/>
      <c r="LGW17" s="226"/>
      <c r="LGX17" s="225"/>
      <c r="LGY17" s="225"/>
      <c r="LGZ17" s="225"/>
      <c r="LLA17" s="223"/>
      <c r="LLB17" s="223"/>
      <c r="LLH17" s="224"/>
      <c r="LLI17" s="225"/>
      <c r="LLJ17" s="225"/>
      <c r="LLK17" s="225"/>
      <c r="LLL17" s="224"/>
      <c r="LLM17" s="224"/>
      <c r="LLN17" s="224"/>
      <c r="LLO17" s="224"/>
      <c r="LLP17" s="225"/>
      <c r="LLQ17" s="226"/>
      <c r="LLR17" s="226"/>
      <c r="LLS17" s="226"/>
      <c r="LLT17" s="226"/>
      <c r="LLU17" s="226"/>
      <c r="LLV17" s="225"/>
      <c r="LLW17" s="225"/>
      <c r="LLX17" s="225"/>
      <c r="LPY17" s="223"/>
      <c r="LPZ17" s="223"/>
      <c r="LQF17" s="224"/>
      <c r="LQG17" s="225"/>
      <c r="LQH17" s="225"/>
      <c r="LQI17" s="225"/>
      <c r="LQJ17" s="224"/>
      <c r="LQK17" s="224"/>
      <c r="LQL17" s="224"/>
      <c r="LQM17" s="224"/>
      <c r="LQN17" s="225"/>
      <c r="LQO17" s="226"/>
      <c r="LQP17" s="226"/>
      <c r="LQQ17" s="226"/>
      <c r="LQR17" s="226"/>
      <c r="LQS17" s="226"/>
      <c r="LQT17" s="225"/>
      <c r="LQU17" s="225"/>
      <c r="LQV17" s="225"/>
      <c r="LUW17" s="223"/>
      <c r="LUX17" s="223"/>
      <c r="LVD17" s="224"/>
      <c r="LVE17" s="225"/>
      <c r="LVF17" s="225"/>
      <c r="LVG17" s="225"/>
      <c r="LVH17" s="224"/>
      <c r="LVI17" s="224"/>
      <c r="LVJ17" s="224"/>
      <c r="LVK17" s="224"/>
      <c r="LVL17" s="225"/>
      <c r="LVM17" s="226"/>
      <c r="LVN17" s="226"/>
      <c r="LVO17" s="226"/>
      <c r="LVP17" s="226"/>
      <c r="LVQ17" s="226"/>
      <c r="LVR17" s="225"/>
      <c r="LVS17" s="225"/>
      <c r="LVT17" s="225"/>
      <c r="LZU17" s="223"/>
      <c r="LZV17" s="223"/>
      <c r="MAB17" s="224"/>
      <c r="MAC17" s="225"/>
      <c r="MAD17" s="225"/>
      <c r="MAE17" s="225"/>
      <c r="MAF17" s="224"/>
      <c r="MAG17" s="224"/>
      <c r="MAH17" s="224"/>
      <c r="MAI17" s="224"/>
      <c r="MAJ17" s="225"/>
      <c r="MAK17" s="226"/>
      <c r="MAL17" s="226"/>
      <c r="MAM17" s="226"/>
      <c r="MAN17" s="226"/>
      <c r="MAO17" s="226"/>
      <c r="MAP17" s="225"/>
      <c r="MAQ17" s="225"/>
      <c r="MAR17" s="225"/>
      <c r="MES17" s="223"/>
      <c r="MET17" s="223"/>
      <c r="MEZ17" s="224"/>
      <c r="MFA17" s="225"/>
      <c r="MFB17" s="225"/>
      <c r="MFC17" s="225"/>
      <c r="MFD17" s="224"/>
      <c r="MFE17" s="224"/>
      <c r="MFF17" s="224"/>
      <c r="MFG17" s="224"/>
      <c r="MFH17" s="225"/>
      <c r="MFI17" s="226"/>
      <c r="MFJ17" s="226"/>
      <c r="MFK17" s="226"/>
      <c r="MFL17" s="226"/>
      <c r="MFM17" s="226"/>
      <c r="MFN17" s="225"/>
      <c r="MFO17" s="225"/>
      <c r="MFP17" s="225"/>
      <c r="MJQ17" s="223"/>
      <c r="MJR17" s="223"/>
      <c r="MJX17" s="224"/>
      <c r="MJY17" s="225"/>
      <c r="MJZ17" s="225"/>
      <c r="MKA17" s="225"/>
      <c r="MKB17" s="224"/>
      <c r="MKC17" s="224"/>
      <c r="MKD17" s="224"/>
      <c r="MKE17" s="224"/>
      <c r="MKF17" s="225"/>
      <c r="MKG17" s="226"/>
      <c r="MKH17" s="226"/>
      <c r="MKI17" s="226"/>
      <c r="MKJ17" s="226"/>
      <c r="MKK17" s="226"/>
      <c r="MKL17" s="225"/>
      <c r="MKM17" s="225"/>
      <c r="MKN17" s="225"/>
      <c r="MOO17" s="223"/>
      <c r="MOP17" s="223"/>
      <c r="MOV17" s="224"/>
      <c r="MOW17" s="225"/>
      <c r="MOX17" s="225"/>
      <c r="MOY17" s="225"/>
      <c r="MOZ17" s="224"/>
      <c r="MPA17" s="224"/>
      <c r="MPB17" s="224"/>
      <c r="MPC17" s="224"/>
      <c r="MPD17" s="225"/>
      <c r="MPE17" s="226"/>
      <c r="MPF17" s="226"/>
      <c r="MPG17" s="226"/>
      <c r="MPH17" s="226"/>
      <c r="MPI17" s="226"/>
      <c r="MPJ17" s="225"/>
      <c r="MPK17" s="225"/>
      <c r="MPL17" s="225"/>
      <c r="MTM17" s="223"/>
      <c r="MTN17" s="223"/>
      <c r="MTT17" s="224"/>
      <c r="MTU17" s="225"/>
      <c r="MTV17" s="225"/>
      <c r="MTW17" s="225"/>
      <c r="MTX17" s="224"/>
      <c r="MTY17" s="224"/>
      <c r="MTZ17" s="224"/>
      <c r="MUA17" s="224"/>
      <c r="MUB17" s="225"/>
      <c r="MUC17" s="226"/>
      <c r="MUD17" s="226"/>
      <c r="MUE17" s="226"/>
      <c r="MUF17" s="226"/>
      <c r="MUG17" s="226"/>
      <c r="MUH17" s="225"/>
      <c r="MUI17" s="225"/>
      <c r="MUJ17" s="225"/>
      <c r="MYK17" s="223"/>
      <c r="MYL17" s="223"/>
      <c r="MYR17" s="224"/>
      <c r="MYS17" s="225"/>
      <c r="MYT17" s="225"/>
      <c r="MYU17" s="225"/>
      <c r="MYV17" s="224"/>
      <c r="MYW17" s="224"/>
      <c r="MYX17" s="224"/>
      <c r="MYY17" s="224"/>
      <c r="MYZ17" s="225"/>
      <c r="MZA17" s="226"/>
      <c r="MZB17" s="226"/>
      <c r="MZC17" s="226"/>
      <c r="MZD17" s="226"/>
      <c r="MZE17" s="226"/>
      <c r="MZF17" s="225"/>
      <c r="MZG17" s="225"/>
      <c r="MZH17" s="225"/>
      <c r="NDI17" s="223"/>
      <c r="NDJ17" s="223"/>
      <c r="NDP17" s="224"/>
      <c r="NDQ17" s="225"/>
      <c r="NDR17" s="225"/>
      <c r="NDS17" s="225"/>
      <c r="NDT17" s="224"/>
      <c r="NDU17" s="224"/>
      <c r="NDV17" s="224"/>
      <c r="NDW17" s="224"/>
      <c r="NDX17" s="225"/>
      <c r="NDY17" s="226"/>
      <c r="NDZ17" s="226"/>
      <c r="NEA17" s="226"/>
      <c r="NEB17" s="226"/>
      <c r="NEC17" s="226"/>
      <c r="NED17" s="225"/>
      <c r="NEE17" s="225"/>
      <c r="NEF17" s="225"/>
      <c r="NIG17" s="223"/>
      <c r="NIH17" s="223"/>
      <c r="NIN17" s="224"/>
      <c r="NIO17" s="225"/>
      <c r="NIP17" s="225"/>
      <c r="NIQ17" s="225"/>
      <c r="NIR17" s="224"/>
      <c r="NIS17" s="224"/>
      <c r="NIT17" s="224"/>
      <c r="NIU17" s="224"/>
      <c r="NIV17" s="225"/>
      <c r="NIW17" s="226"/>
      <c r="NIX17" s="226"/>
      <c r="NIY17" s="226"/>
      <c r="NIZ17" s="226"/>
      <c r="NJA17" s="226"/>
      <c r="NJB17" s="225"/>
      <c r="NJC17" s="225"/>
      <c r="NJD17" s="225"/>
      <c r="NNE17" s="223"/>
      <c r="NNF17" s="223"/>
      <c r="NNL17" s="224"/>
      <c r="NNM17" s="225"/>
      <c r="NNN17" s="225"/>
      <c r="NNO17" s="225"/>
      <c r="NNP17" s="224"/>
      <c r="NNQ17" s="224"/>
      <c r="NNR17" s="224"/>
      <c r="NNS17" s="224"/>
      <c r="NNT17" s="225"/>
      <c r="NNU17" s="226"/>
      <c r="NNV17" s="226"/>
      <c r="NNW17" s="226"/>
      <c r="NNX17" s="226"/>
      <c r="NNY17" s="226"/>
      <c r="NNZ17" s="225"/>
      <c r="NOA17" s="225"/>
      <c r="NOB17" s="225"/>
      <c r="NSC17" s="223"/>
      <c r="NSD17" s="223"/>
      <c r="NSJ17" s="224"/>
      <c r="NSK17" s="225"/>
      <c r="NSL17" s="225"/>
      <c r="NSM17" s="225"/>
      <c r="NSN17" s="224"/>
      <c r="NSO17" s="224"/>
      <c r="NSP17" s="224"/>
      <c r="NSQ17" s="224"/>
      <c r="NSR17" s="225"/>
      <c r="NSS17" s="226"/>
      <c r="NST17" s="226"/>
      <c r="NSU17" s="226"/>
      <c r="NSV17" s="226"/>
      <c r="NSW17" s="226"/>
      <c r="NSX17" s="225"/>
      <c r="NSY17" s="225"/>
      <c r="NSZ17" s="225"/>
      <c r="NXA17" s="223"/>
      <c r="NXB17" s="223"/>
      <c r="NXH17" s="224"/>
      <c r="NXI17" s="225"/>
      <c r="NXJ17" s="225"/>
      <c r="NXK17" s="225"/>
      <c r="NXL17" s="224"/>
      <c r="NXM17" s="224"/>
      <c r="NXN17" s="224"/>
      <c r="NXO17" s="224"/>
      <c r="NXP17" s="225"/>
      <c r="NXQ17" s="226"/>
      <c r="NXR17" s="226"/>
      <c r="NXS17" s="226"/>
      <c r="NXT17" s="226"/>
      <c r="NXU17" s="226"/>
      <c r="NXV17" s="225"/>
      <c r="NXW17" s="225"/>
      <c r="NXX17" s="225"/>
      <c r="OBY17" s="223"/>
      <c r="OBZ17" s="223"/>
      <c r="OCF17" s="224"/>
      <c r="OCG17" s="225"/>
      <c r="OCH17" s="225"/>
      <c r="OCI17" s="225"/>
      <c r="OCJ17" s="224"/>
      <c r="OCK17" s="224"/>
      <c r="OCL17" s="224"/>
      <c r="OCM17" s="224"/>
      <c r="OCN17" s="225"/>
      <c r="OCO17" s="226"/>
      <c r="OCP17" s="226"/>
      <c r="OCQ17" s="226"/>
      <c r="OCR17" s="226"/>
      <c r="OCS17" s="226"/>
      <c r="OCT17" s="225"/>
      <c r="OCU17" s="225"/>
      <c r="OCV17" s="225"/>
      <c r="OGW17" s="223"/>
      <c r="OGX17" s="223"/>
      <c r="OHD17" s="224"/>
      <c r="OHE17" s="225"/>
      <c r="OHF17" s="225"/>
      <c r="OHG17" s="225"/>
      <c r="OHH17" s="224"/>
      <c r="OHI17" s="224"/>
      <c r="OHJ17" s="224"/>
      <c r="OHK17" s="224"/>
      <c r="OHL17" s="225"/>
      <c r="OHM17" s="226"/>
      <c r="OHN17" s="226"/>
      <c r="OHO17" s="226"/>
      <c r="OHP17" s="226"/>
      <c r="OHQ17" s="226"/>
      <c r="OHR17" s="225"/>
      <c r="OHS17" s="225"/>
      <c r="OHT17" s="225"/>
      <c r="OLU17" s="223"/>
      <c r="OLV17" s="223"/>
      <c r="OMB17" s="224"/>
      <c r="OMC17" s="225"/>
      <c r="OMD17" s="225"/>
      <c r="OME17" s="225"/>
      <c r="OMF17" s="224"/>
      <c r="OMG17" s="224"/>
      <c r="OMH17" s="224"/>
      <c r="OMI17" s="224"/>
      <c r="OMJ17" s="225"/>
      <c r="OMK17" s="226"/>
      <c r="OML17" s="226"/>
      <c r="OMM17" s="226"/>
      <c r="OMN17" s="226"/>
      <c r="OMO17" s="226"/>
      <c r="OMP17" s="225"/>
      <c r="OMQ17" s="225"/>
      <c r="OMR17" s="225"/>
      <c r="OQS17" s="223"/>
      <c r="OQT17" s="223"/>
      <c r="OQZ17" s="224"/>
      <c r="ORA17" s="225"/>
      <c r="ORB17" s="225"/>
      <c r="ORC17" s="225"/>
      <c r="ORD17" s="224"/>
      <c r="ORE17" s="224"/>
      <c r="ORF17" s="224"/>
      <c r="ORG17" s="224"/>
      <c r="ORH17" s="225"/>
      <c r="ORI17" s="226"/>
      <c r="ORJ17" s="226"/>
      <c r="ORK17" s="226"/>
      <c r="ORL17" s="226"/>
      <c r="ORM17" s="226"/>
      <c r="ORN17" s="225"/>
      <c r="ORO17" s="225"/>
      <c r="ORP17" s="225"/>
      <c r="OVQ17" s="223"/>
      <c r="OVR17" s="223"/>
      <c r="OVX17" s="224"/>
      <c r="OVY17" s="225"/>
      <c r="OVZ17" s="225"/>
      <c r="OWA17" s="225"/>
      <c r="OWB17" s="224"/>
      <c r="OWC17" s="224"/>
      <c r="OWD17" s="224"/>
      <c r="OWE17" s="224"/>
      <c r="OWF17" s="225"/>
      <c r="OWG17" s="226"/>
      <c r="OWH17" s="226"/>
      <c r="OWI17" s="226"/>
      <c r="OWJ17" s="226"/>
      <c r="OWK17" s="226"/>
      <c r="OWL17" s="225"/>
      <c r="OWM17" s="225"/>
      <c r="OWN17" s="225"/>
      <c r="PAO17" s="223"/>
      <c r="PAP17" s="223"/>
      <c r="PAV17" s="224"/>
      <c r="PAW17" s="225"/>
      <c r="PAX17" s="225"/>
      <c r="PAY17" s="225"/>
      <c r="PAZ17" s="224"/>
      <c r="PBA17" s="224"/>
      <c r="PBB17" s="224"/>
      <c r="PBC17" s="224"/>
      <c r="PBD17" s="225"/>
      <c r="PBE17" s="226"/>
      <c r="PBF17" s="226"/>
      <c r="PBG17" s="226"/>
      <c r="PBH17" s="226"/>
      <c r="PBI17" s="226"/>
      <c r="PBJ17" s="225"/>
      <c r="PBK17" s="225"/>
      <c r="PBL17" s="225"/>
      <c r="PFM17" s="223"/>
      <c r="PFN17" s="223"/>
      <c r="PFT17" s="224"/>
      <c r="PFU17" s="225"/>
      <c r="PFV17" s="225"/>
      <c r="PFW17" s="225"/>
      <c r="PFX17" s="224"/>
      <c r="PFY17" s="224"/>
      <c r="PFZ17" s="224"/>
      <c r="PGA17" s="224"/>
      <c r="PGB17" s="225"/>
      <c r="PGC17" s="226"/>
      <c r="PGD17" s="226"/>
      <c r="PGE17" s="226"/>
      <c r="PGF17" s="226"/>
      <c r="PGG17" s="226"/>
      <c r="PGH17" s="225"/>
      <c r="PGI17" s="225"/>
      <c r="PGJ17" s="225"/>
      <c r="PKK17" s="223"/>
      <c r="PKL17" s="223"/>
      <c r="PKR17" s="224"/>
      <c r="PKS17" s="225"/>
      <c r="PKT17" s="225"/>
      <c r="PKU17" s="225"/>
      <c r="PKV17" s="224"/>
      <c r="PKW17" s="224"/>
      <c r="PKX17" s="224"/>
      <c r="PKY17" s="224"/>
      <c r="PKZ17" s="225"/>
      <c r="PLA17" s="226"/>
      <c r="PLB17" s="226"/>
      <c r="PLC17" s="226"/>
      <c r="PLD17" s="226"/>
      <c r="PLE17" s="226"/>
      <c r="PLF17" s="225"/>
      <c r="PLG17" s="225"/>
      <c r="PLH17" s="225"/>
      <c r="PPI17" s="223"/>
      <c r="PPJ17" s="223"/>
      <c r="PPP17" s="224"/>
      <c r="PPQ17" s="225"/>
      <c r="PPR17" s="225"/>
      <c r="PPS17" s="225"/>
      <c r="PPT17" s="224"/>
      <c r="PPU17" s="224"/>
      <c r="PPV17" s="224"/>
      <c r="PPW17" s="224"/>
      <c r="PPX17" s="225"/>
      <c r="PPY17" s="226"/>
      <c r="PPZ17" s="226"/>
      <c r="PQA17" s="226"/>
      <c r="PQB17" s="226"/>
      <c r="PQC17" s="226"/>
      <c r="PQD17" s="225"/>
      <c r="PQE17" s="225"/>
      <c r="PQF17" s="225"/>
      <c r="PUG17" s="223"/>
      <c r="PUH17" s="223"/>
      <c r="PUN17" s="224"/>
      <c r="PUO17" s="225"/>
      <c r="PUP17" s="225"/>
      <c r="PUQ17" s="225"/>
      <c r="PUR17" s="224"/>
      <c r="PUS17" s="224"/>
      <c r="PUT17" s="224"/>
      <c r="PUU17" s="224"/>
      <c r="PUV17" s="225"/>
      <c r="PUW17" s="226"/>
      <c r="PUX17" s="226"/>
      <c r="PUY17" s="226"/>
      <c r="PUZ17" s="226"/>
      <c r="PVA17" s="226"/>
      <c r="PVB17" s="225"/>
      <c r="PVC17" s="225"/>
      <c r="PVD17" s="225"/>
      <c r="PZE17" s="223"/>
      <c r="PZF17" s="223"/>
      <c r="PZL17" s="224"/>
      <c r="PZM17" s="225"/>
      <c r="PZN17" s="225"/>
      <c r="PZO17" s="225"/>
      <c r="PZP17" s="224"/>
      <c r="PZQ17" s="224"/>
      <c r="PZR17" s="224"/>
      <c r="PZS17" s="224"/>
      <c r="PZT17" s="225"/>
      <c r="PZU17" s="226"/>
      <c r="PZV17" s="226"/>
      <c r="PZW17" s="226"/>
      <c r="PZX17" s="226"/>
      <c r="PZY17" s="226"/>
      <c r="PZZ17" s="225"/>
      <c r="QAA17" s="225"/>
      <c r="QAB17" s="225"/>
      <c r="QEC17" s="223"/>
      <c r="QED17" s="223"/>
      <c r="QEJ17" s="224"/>
      <c r="QEK17" s="225"/>
      <c r="QEL17" s="225"/>
      <c r="QEM17" s="225"/>
      <c r="QEN17" s="224"/>
      <c r="QEO17" s="224"/>
      <c r="QEP17" s="224"/>
      <c r="QEQ17" s="224"/>
      <c r="QER17" s="225"/>
      <c r="QES17" s="226"/>
      <c r="QET17" s="226"/>
      <c r="QEU17" s="226"/>
      <c r="QEV17" s="226"/>
      <c r="QEW17" s="226"/>
      <c r="QEX17" s="225"/>
      <c r="QEY17" s="225"/>
      <c r="QEZ17" s="225"/>
      <c r="QJA17" s="223"/>
      <c r="QJB17" s="223"/>
      <c r="QJH17" s="224"/>
      <c r="QJI17" s="225"/>
      <c r="QJJ17" s="225"/>
      <c r="QJK17" s="225"/>
      <c r="QJL17" s="224"/>
      <c r="QJM17" s="224"/>
      <c r="QJN17" s="224"/>
      <c r="QJO17" s="224"/>
      <c r="QJP17" s="225"/>
      <c r="QJQ17" s="226"/>
      <c r="QJR17" s="226"/>
      <c r="QJS17" s="226"/>
      <c r="QJT17" s="226"/>
      <c r="QJU17" s="226"/>
      <c r="QJV17" s="225"/>
      <c r="QJW17" s="225"/>
      <c r="QJX17" s="225"/>
      <c r="QNY17" s="223"/>
      <c r="QNZ17" s="223"/>
      <c r="QOF17" s="224"/>
      <c r="QOG17" s="225"/>
      <c r="QOH17" s="225"/>
      <c r="QOI17" s="225"/>
      <c r="QOJ17" s="224"/>
      <c r="QOK17" s="224"/>
      <c r="QOL17" s="224"/>
      <c r="QOM17" s="224"/>
      <c r="QON17" s="225"/>
      <c r="QOO17" s="226"/>
      <c r="QOP17" s="226"/>
      <c r="QOQ17" s="226"/>
      <c r="QOR17" s="226"/>
      <c r="QOS17" s="226"/>
      <c r="QOT17" s="225"/>
      <c r="QOU17" s="225"/>
      <c r="QOV17" s="225"/>
      <c r="QSW17" s="223"/>
      <c r="QSX17" s="223"/>
      <c r="QTD17" s="224"/>
      <c r="QTE17" s="225"/>
      <c r="QTF17" s="225"/>
      <c r="QTG17" s="225"/>
      <c r="QTH17" s="224"/>
      <c r="QTI17" s="224"/>
      <c r="QTJ17" s="224"/>
      <c r="QTK17" s="224"/>
      <c r="QTL17" s="225"/>
      <c r="QTM17" s="226"/>
      <c r="QTN17" s="226"/>
      <c r="QTO17" s="226"/>
      <c r="QTP17" s="226"/>
      <c r="QTQ17" s="226"/>
      <c r="QTR17" s="225"/>
      <c r="QTS17" s="225"/>
      <c r="QTT17" s="225"/>
      <c r="QXU17" s="223"/>
      <c r="QXV17" s="223"/>
      <c r="QYB17" s="224"/>
      <c r="QYC17" s="225"/>
      <c r="QYD17" s="225"/>
      <c r="QYE17" s="225"/>
      <c r="QYF17" s="224"/>
      <c r="QYG17" s="224"/>
      <c r="QYH17" s="224"/>
      <c r="QYI17" s="224"/>
      <c r="QYJ17" s="225"/>
      <c r="QYK17" s="226"/>
      <c r="QYL17" s="226"/>
      <c r="QYM17" s="226"/>
      <c r="QYN17" s="226"/>
      <c r="QYO17" s="226"/>
      <c r="QYP17" s="225"/>
      <c r="QYQ17" s="225"/>
      <c r="QYR17" s="225"/>
      <c r="RCS17" s="223"/>
      <c r="RCT17" s="223"/>
      <c r="RCZ17" s="224"/>
      <c r="RDA17" s="225"/>
      <c r="RDB17" s="225"/>
      <c r="RDC17" s="225"/>
      <c r="RDD17" s="224"/>
      <c r="RDE17" s="224"/>
      <c r="RDF17" s="224"/>
      <c r="RDG17" s="224"/>
      <c r="RDH17" s="225"/>
      <c r="RDI17" s="226"/>
      <c r="RDJ17" s="226"/>
      <c r="RDK17" s="226"/>
      <c r="RDL17" s="226"/>
      <c r="RDM17" s="226"/>
      <c r="RDN17" s="225"/>
      <c r="RDO17" s="225"/>
      <c r="RDP17" s="225"/>
      <c r="RHQ17" s="223"/>
      <c r="RHR17" s="223"/>
      <c r="RHX17" s="224"/>
      <c r="RHY17" s="225"/>
      <c r="RHZ17" s="225"/>
      <c r="RIA17" s="225"/>
      <c r="RIB17" s="224"/>
      <c r="RIC17" s="224"/>
      <c r="RID17" s="224"/>
      <c r="RIE17" s="224"/>
      <c r="RIF17" s="225"/>
      <c r="RIG17" s="226"/>
      <c r="RIH17" s="226"/>
      <c r="RII17" s="226"/>
      <c r="RIJ17" s="226"/>
      <c r="RIK17" s="226"/>
      <c r="RIL17" s="225"/>
      <c r="RIM17" s="225"/>
      <c r="RIN17" s="225"/>
      <c r="RMO17" s="223"/>
      <c r="RMP17" s="223"/>
      <c r="RMV17" s="224"/>
      <c r="RMW17" s="225"/>
      <c r="RMX17" s="225"/>
      <c r="RMY17" s="225"/>
      <c r="RMZ17" s="224"/>
      <c r="RNA17" s="224"/>
      <c r="RNB17" s="224"/>
      <c r="RNC17" s="224"/>
      <c r="RND17" s="225"/>
      <c r="RNE17" s="226"/>
      <c r="RNF17" s="226"/>
      <c r="RNG17" s="226"/>
      <c r="RNH17" s="226"/>
      <c r="RNI17" s="226"/>
      <c r="RNJ17" s="225"/>
      <c r="RNK17" s="225"/>
      <c r="RNL17" s="225"/>
      <c r="RRM17" s="223"/>
      <c r="RRN17" s="223"/>
      <c r="RRT17" s="224"/>
      <c r="RRU17" s="225"/>
      <c r="RRV17" s="225"/>
      <c r="RRW17" s="225"/>
      <c r="RRX17" s="224"/>
      <c r="RRY17" s="224"/>
      <c r="RRZ17" s="224"/>
      <c r="RSA17" s="224"/>
      <c r="RSB17" s="225"/>
      <c r="RSC17" s="226"/>
      <c r="RSD17" s="226"/>
      <c r="RSE17" s="226"/>
      <c r="RSF17" s="226"/>
      <c r="RSG17" s="226"/>
      <c r="RSH17" s="225"/>
      <c r="RSI17" s="225"/>
      <c r="RSJ17" s="225"/>
      <c r="RWK17" s="223"/>
      <c r="RWL17" s="223"/>
      <c r="RWR17" s="224"/>
      <c r="RWS17" s="225"/>
      <c r="RWT17" s="225"/>
      <c r="RWU17" s="225"/>
      <c r="RWV17" s="224"/>
      <c r="RWW17" s="224"/>
      <c r="RWX17" s="224"/>
      <c r="RWY17" s="224"/>
      <c r="RWZ17" s="225"/>
      <c r="RXA17" s="226"/>
      <c r="RXB17" s="226"/>
      <c r="RXC17" s="226"/>
      <c r="RXD17" s="226"/>
      <c r="RXE17" s="226"/>
      <c r="RXF17" s="225"/>
      <c r="RXG17" s="225"/>
      <c r="RXH17" s="225"/>
      <c r="SBI17" s="223"/>
      <c r="SBJ17" s="223"/>
      <c r="SBP17" s="224"/>
      <c r="SBQ17" s="225"/>
      <c r="SBR17" s="225"/>
      <c r="SBS17" s="225"/>
      <c r="SBT17" s="224"/>
      <c r="SBU17" s="224"/>
      <c r="SBV17" s="224"/>
      <c r="SBW17" s="224"/>
      <c r="SBX17" s="225"/>
      <c r="SBY17" s="226"/>
      <c r="SBZ17" s="226"/>
      <c r="SCA17" s="226"/>
      <c r="SCB17" s="226"/>
      <c r="SCC17" s="226"/>
      <c r="SCD17" s="225"/>
      <c r="SCE17" s="225"/>
      <c r="SCF17" s="225"/>
    </row>
    <row r="18" spans="1:1024 1129:2048 2153:3072 3177:4096 4201:5120 5225:6144 6249:7168 7273:8192 8297:9216 9321:10240 10345:11264 11369:12288 12393:12928" ht="13.2" x14ac:dyDescent="0.25">
      <c r="A18" s="221">
        <f>VLOOKUP(B18,CW18:CX22,2,FALSE)</f>
        <v>1</v>
      </c>
      <c r="B18" s="221" t="str">
        <f>'Countries and Timezone'!C15</f>
        <v>Germany</v>
      </c>
      <c r="C18" s="221">
        <f>SUMPRODUCT((CZ3:CZ42=B18)*(DD3:DD42="W"))+SUMPRODUCT((DC3:DC42=B18)*(DE3:DE42="W"))</f>
        <v>0</v>
      </c>
      <c r="D18" s="221">
        <f>SUMPRODUCT((CZ3:CZ42=B18)*(DD3:DD42="D"))+SUMPRODUCT((DC3:DC42=B18)*(DE3:DE42="D"))</f>
        <v>0</v>
      </c>
      <c r="E18" s="221">
        <f>SUMPRODUCT((CZ3:CZ42=B18)*(DD3:DD42="L"))+SUMPRODUCT((DC3:DC42=B18)*(DE3:DE42="L"))</f>
        <v>0</v>
      </c>
      <c r="F18" s="221">
        <f>SUMIF(CZ3:CZ60,B18,DA3:DA60)+SUMIF(DC3:DC60,B18,DB3:DB60)</f>
        <v>0</v>
      </c>
      <c r="G18" s="221">
        <f>SUMIF(DC3:DC60,B18,DA3:DA60)+SUMIF(CZ3:CZ60,B18,DB3:DB60)</f>
        <v>0</v>
      </c>
      <c r="H18" s="221">
        <f t="shared" ref="H18:H21" si="66">F18-G18+1000</f>
        <v>1000</v>
      </c>
      <c r="I18" s="221">
        <f t="shared" ref="I18:I21" si="67">C18*3+D18*1</f>
        <v>0</v>
      </c>
      <c r="J18" s="221">
        <v>24</v>
      </c>
      <c r="K18" s="221">
        <f>IF(COUNTIF(I18:I22,4)&lt;&gt;4,RANK(I18,I18:I22),I58)</f>
        <v>1</v>
      </c>
      <c r="M18" s="221">
        <f>SUMPRODUCT((K18:K21=K18)*(J18:J21&lt;J18))+K18</f>
        <v>4</v>
      </c>
      <c r="N18" s="221" t="str">
        <f>INDEX(B18:B22,MATCH(1,M18:M22,0),0)</f>
        <v>Northern Ireland</v>
      </c>
      <c r="O18" s="221">
        <f>INDEX(K18:K22,MATCH(N18,B18:B22,0),0)</f>
        <v>1</v>
      </c>
      <c r="P18" s="221" t="str">
        <f>IF(O19=1,N18,"")</f>
        <v>Northern Ireland</v>
      </c>
      <c r="Q18" s="221" t="str">
        <f>IF(O20=2,N19,"")</f>
        <v/>
      </c>
      <c r="R18" s="221" t="str">
        <f>IF(O21=3,N20,"")</f>
        <v/>
      </c>
      <c r="S18" s="221" t="str">
        <f>IF(O22=4,N21,"")</f>
        <v/>
      </c>
      <c r="U18" s="221" t="str">
        <f>IF(P18&lt;&gt;"",P18,"")</f>
        <v>Northern Ireland</v>
      </c>
      <c r="V18" s="221">
        <f>SUMPRODUCT((CZ3:CZ42=U18)*(DC3:DC42=U19)*(DD3:DD42="W"))+SUMPRODUCT((CZ3:CZ42=U18)*(DC3:DC42=U20)*(DD3:DD42="W"))+SUMPRODUCT((CZ3:CZ42=U18)*(DC3:DC42=U21)*(DD3:DD42="W"))+SUMPRODUCT((CZ3:CZ42=U18)*(DC3:DC42=U22)*(DD3:DD42="W"))+SUMPRODUCT((CZ3:CZ42=U19)*(DC3:DC42=U18)*(DE3:DE42="W"))+SUMPRODUCT((CZ3:CZ42=U20)*(DC3:DC42=U18)*(DE3:DE42="W"))+SUMPRODUCT((CZ3:CZ42=U21)*(DC3:DC42=U18)*(DE3:DE42="W"))+SUMPRODUCT((CZ3:CZ42=U22)*(DC3:DC42=U18)*(DE3:DE42="W"))</f>
        <v>0</v>
      </c>
      <c r="W18" s="221">
        <f>SUMPRODUCT((CZ3:CZ42=U18)*(DC3:DC42=U19)*(DD3:DD42="D"))+SUMPRODUCT((CZ3:CZ42=U18)*(DC3:DC42=U20)*(DD3:DD42="D"))+SUMPRODUCT((CZ3:CZ42=U18)*(DC3:DC42=U21)*(DD3:DD42="D"))+SUMPRODUCT((CZ3:CZ42=U18)*(DC3:DC42=U22)*(DD3:DD42="D"))+SUMPRODUCT((CZ3:CZ42=U19)*(DC3:DC42=U18)*(DD3:DD42="D"))+SUMPRODUCT((CZ3:CZ42=U20)*(DC3:DC42=U18)*(DD3:DD42="D"))+SUMPRODUCT((CZ3:CZ42=U21)*(DC3:DC42=U18)*(DD3:DD42="D"))+SUMPRODUCT((CZ3:CZ42=U22)*(DC3:DC42=U18)*(DD3:DD42="D"))</f>
        <v>0</v>
      </c>
      <c r="X18" s="221">
        <f>SUMPRODUCT((CZ3:CZ42=U18)*(DC3:DC42=U19)*(DD3:DD42="L"))+SUMPRODUCT((CZ3:CZ42=U18)*(DC3:DC42=U20)*(DD3:DD42="L"))+SUMPRODUCT((CZ3:CZ42=U18)*(DC3:DC42=U21)*(DD3:DD42="L"))+SUMPRODUCT((CZ3:CZ42=U18)*(DC3:DC42=U22)*(DD3:DD42="L"))+SUMPRODUCT((CZ3:CZ42=U19)*(DC3:DC42=U18)*(DE3:DE42="L"))+SUMPRODUCT((CZ3:CZ42=U20)*(DC3:DC42=U18)*(DE3:DE42="L"))+SUMPRODUCT((CZ3:CZ42=U21)*(DC3:DC42=U18)*(DE3:DE42="L"))+SUMPRODUCT((CZ3:CZ42=U22)*(DC3:DC42=U18)*(DE3:DE42="L"))</f>
        <v>0</v>
      </c>
      <c r="Y18" s="221">
        <f>SUMPRODUCT((CZ3:CZ42=U18)*(DC3:DC42=U19)*DA3:DA42)+SUMPRODUCT((CZ3:CZ42=U18)*(DC3:DC42=U20)*DA3:DA42)+SUMPRODUCT((CZ3:CZ42=U18)*(DC3:DC42=U21)*DA3:DA42)+SUMPRODUCT((CZ3:CZ42=U18)*(DC3:DC42=U22)*DA3:DA42)+SUMPRODUCT((CZ3:CZ42=U19)*(DC3:DC42=U18)*DB3:DB42)+SUMPRODUCT((CZ3:CZ42=U20)*(DC3:DC42=U18)*DB3:DB42)+SUMPRODUCT((CZ3:CZ42=U21)*(DC3:DC42=U18)*DB3:DB42)+SUMPRODUCT((CZ3:CZ42=U22)*(DC3:DC42=U18)*DB3:DB42)</f>
        <v>0</v>
      </c>
      <c r="Z18" s="221">
        <f>SUMPRODUCT((CZ3:CZ42=U18)*(DC3:DC42=U19)*DB3:DB42)+SUMPRODUCT((CZ3:CZ42=U18)*(DC3:DC42=U20)*DB3:DB42)+SUMPRODUCT((CZ3:CZ42=U18)*(DC3:DC42=U21)*DB3:DB42)+SUMPRODUCT((CZ3:CZ42=U18)*(DC3:DC42=U22)*DB3:DB42)+SUMPRODUCT((CZ3:CZ42=U19)*(DC3:DC42=U18)*DA3:DA42)+SUMPRODUCT((CZ3:CZ42=U20)*(DC3:DC42=U18)*DA3:DA42)+SUMPRODUCT((CZ3:CZ42=U21)*(DC3:DC42=U18)*DA3:DA42)+SUMPRODUCT((CZ3:CZ42=U22)*(DC3:DC42=U18)*DA3:DA42)</f>
        <v>0</v>
      </c>
      <c r="AA18" s="221">
        <f>Y18-Z18+1000</f>
        <v>1000</v>
      </c>
      <c r="AB18" s="221">
        <f t="shared" ref="AB18:AB21" si="68">IF(U18&lt;&gt;"",V18*3+W18*1,"")</f>
        <v>0</v>
      </c>
      <c r="AC18" s="221">
        <f>IF(U18&lt;&gt;"",VLOOKUP(U18,B4:H40,7,FALSE),"")</f>
        <v>1000</v>
      </c>
      <c r="AD18" s="221">
        <f>IF(U18&lt;&gt;"",VLOOKUP(U18,B4:H40,5,FALSE),"")</f>
        <v>0</v>
      </c>
      <c r="AE18" s="221">
        <f>IF(U18&lt;&gt;"",VLOOKUP(U18,B4:J40,9,FALSE),"")</f>
        <v>1</v>
      </c>
      <c r="AF18" s="221">
        <f t="shared" ref="AF18:AF21" si="69">AB18</f>
        <v>0</v>
      </c>
      <c r="AG18" s="221">
        <f>IF(U18&lt;&gt;"",RANK(AF18,AF18:AF22),"")</f>
        <v>1</v>
      </c>
      <c r="AH18" s="221">
        <f>IF(U18&lt;&gt;"",SUMPRODUCT((AF18:AF22=AF18)*(AA18:AA22&gt;AA18)),"")</f>
        <v>0</v>
      </c>
      <c r="AI18" s="221">
        <f>IF(U18&lt;&gt;"",SUMPRODUCT((AF18:AF22=AF18)*(AA18:AA22=AA18)*(Y18:Y22&gt;Y18)),"")</f>
        <v>0</v>
      </c>
      <c r="AJ18" s="221">
        <f>IF(U18&lt;&gt;"",SUMPRODUCT((AF18:AF22=AF18)*(AA18:AA22=AA18)*(Y18:Y22=Y18)*(AC18:AC22&gt;AC18)),"")</f>
        <v>0</v>
      </c>
      <c r="AK18" s="221">
        <f>IF(U18&lt;&gt;"",SUMPRODUCT((AF18:AF22=AF18)*(AA18:AA22=AA18)*(Y18:Y22=Y18)*(AC18:AC22=AC18)*(AD18:AD22&gt;AD18)),"")</f>
        <v>0</v>
      </c>
      <c r="AL18" s="221">
        <f>IF(U18&lt;&gt;"",SUMPRODUCT((AF18:AF22=AF18)*(AA18:AA22=AA18)*(Y18:Y22=Y18)*(AC18:AC22=AC18)*(AD18:AD22=AD18)*(AE18:AE22&gt;AE18)),"")</f>
        <v>3</v>
      </c>
      <c r="AM18" s="221">
        <f>IF(U18&lt;&gt;"",IF(AM58&lt;&gt;"",IF(T$57=3,AM58,AM58+T$57),SUM(AG18:AL18)),"")</f>
        <v>4</v>
      </c>
      <c r="AN18" s="221" t="str">
        <f>IF(U18&lt;&gt;"",INDEX(U18:U22,MATCH(1,AM18:AM22,0),0),"")</f>
        <v>Germany</v>
      </c>
      <c r="CW18" s="221" t="str">
        <f>IF(AN18&lt;&gt;"",AN18,N18)</f>
        <v>Germany</v>
      </c>
      <c r="CX18" s="221">
        <v>1</v>
      </c>
      <c r="CY18" s="221">
        <v>16</v>
      </c>
      <c r="CZ18" s="221" t="str">
        <f>Tournament!H28</f>
        <v>England</v>
      </c>
      <c r="DA18" s="221">
        <f>IF(AND(Tournament!J28&lt;&gt;"",Tournament!L28&lt;&gt;""),Tournament!J28,0)</f>
        <v>0</v>
      </c>
      <c r="DB18" s="221">
        <f>IF(AND(Tournament!L28&lt;&gt;"",Tournament!J28&lt;&gt;""),Tournament!L28,0)</f>
        <v>0</v>
      </c>
      <c r="DC18" s="221" t="str">
        <f>Tournament!N28</f>
        <v>Wales</v>
      </c>
      <c r="DD18" s="221" t="str">
        <f>IF(AND(Tournament!J28&lt;&gt;"",Tournament!L28&lt;&gt;""),IF(DA18&gt;DB18,"W",IF(DA18=DB18,"D","L")),"")</f>
        <v/>
      </c>
      <c r="DE18" s="221" t="str">
        <f t="shared" si="0"/>
        <v/>
      </c>
      <c r="DH18" s="224" t="s">
        <v>17</v>
      </c>
      <c r="DI18" s="225" t="s">
        <v>4</v>
      </c>
      <c r="DJ18" s="225" t="s">
        <v>111</v>
      </c>
      <c r="DK18" s="225" t="s">
        <v>112</v>
      </c>
      <c r="DL18" s="224" t="s">
        <v>111</v>
      </c>
      <c r="DM18" s="224" t="s">
        <v>17</v>
      </c>
      <c r="DN18" s="224" t="s">
        <v>4</v>
      </c>
      <c r="DO18" s="224" t="s">
        <v>112</v>
      </c>
      <c r="DP18" s="225"/>
      <c r="DQ18" s="226">
        <f>IFERROR(MATCH(DQ12,DH18:DK18,0),0)</f>
        <v>0</v>
      </c>
      <c r="DR18" s="226">
        <f>IFERROR(MATCH(DR12,DH18:DK18,0),0)</f>
        <v>3</v>
      </c>
      <c r="DS18" s="226">
        <f>IFERROR(MATCH(DS12,DH18:DK18,0),0)</f>
        <v>0</v>
      </c>
      <c r="DT18" s="226">
        <f>IFERROR(MATCH(DT12,DH18:DK18,0),0)</f>
        <v>1</v>
      </c>
      <c r="DU18" s="226">
        <f t="shared" si="57"/>
        <v>4</v>
      </c>
      <c r="DV18" s="225" t="s">
        <v>50</v>
      </c>
      <c r="DW18" s="225" t="str">
        <f>INDEX(DH3:DH8,MATCH(INDEX(DL13:DL27,MATCH(10,DU13:DU27,0),0),DV3:DV8,0),0)</f>
        <v>Poland</v>
      </c>
      <c r="DX18" s="225"/>
      <c r="DY18" s="221">
        <f ca="1">VLOOKUP(DZ18,HU18:HV22,2,FALSE)</f>
        <v>1</v>
      </c>
      <c r="DZ18" s="221" t="str">
        <f>B18</f>
        <v>Germany</v>
      </c>
      <c r="EA18" s="221">
        <f ca="1">SUMPRODUCT((HX3:HX42=DZ18)*(IB3:IB42="W"))+SUMPRODUCT((IA3:IA42=DZ18)*(IC3:IC42="W"))</f>
        <v>0</v>
      </c>
      <c r="EB18" s="221">
        <f ca="1">SUMPRODUCT((HX3:HX42=DZ18)*(IB3:IB42="D"))+SUMPRODUCT((IA3:IA42=DZ18)*(IC3:IC42="D"))</f>
        <v>0</v>
      </c>
      <c r="EC18" s="221">
        <f ca="1">SUMPRODUCT((HX3:HX42=DZ18)*(IB3:IB42="L"))+SUMPRODUCT((IA3:IA42=DZ18)*(IC3:IC42="L"))</f>
        <v>0</v>
      </c>
      <c r="ED18" s="221">
        <f ca="1">SUMIF(HX3:HX60,DZ18,HY3:HY60)+SUMIF(IA3:IA60,DZ18,HZ3:HZ60)</f>
        <v>0</v>
      </c>
      <c r="EE18" s="221">
        <f ca="1">SUMIF(IA3:IA60,DZ18,HY3:HY60)+SUMIF(HX3:HX60,DZ18,HZ3:HZ60)</f>
        <v>0</v>
      </c>
      <c r="EF18" s="221">
        <f t="shared" ref="EF18:EF21" ca="1" si="70">ED18-EE18+1000</f>
        <v>1000</v>
      </c>
      <c r="EG18" s="221">
        <f t="shared" ref="EG18:EG21" ca="1" si="71">EA18*3+EB18*1</f>
        <v>0</v>
      </c>
      <c r="EH18" s="221">
        <v>24</v>
      </c>
      <c r="EI18" s="221">
        <f ca="1">IF(COUNTIF(EG18:EG22,4)&lt;&gt;4,RANK(EG18,EG18:EG22),EG58)</f>
        <v>1</v>
      </c>
      <c r="EK18" s="221">
        <f ca="1">SUMPRODUCT((EI18:EI21=EI18)*(EH18:EH21&lt;EH18))+EI18</f>
        <v>4</v>
      </c>
      <c r="EL18" s="221" t="str">
        <f ca="1">INDEX(DZ18:DZ22,MATCH(1,EK18:EK22,0),0)</f>
        <v>Northern Ireland</v>
      </c>
      <c r="EM18" s="221">
        <f ca="1">INDEX(EI18:EI22,MATCH(EL18,DZ18:DZ22,0),0)</f>
        <v>1</v>
      </c>
      <c r="EN18" s="221" t="str">
        <f ca="1">IF(EM19=1,EL18,"")</f>
        <v>Northern Ireland</v>
      </c>
      <c r="EO18" s="221" t="str">
        <f ca="1">IF(EM20=2,EL19,"")</f>
        <v/>
      </c>
      <c r="EP18" s="221" t="str">
        <f ca="1">IF(EM21=3,EL20,"")</f>
        <v/>
      </c>
      <c r="EQ18" s="221" t="str">
        <f>IF(EM22=4,EL21,"")</f>
        <v/>
      </c>
      <c r="ES18" s="221" t="str">
        <f ca="1">IF(EN18&lt;&gt;"",EN18,"")</f>
        <v>Northern Ireland</v>
      </c>
      <c r="ET18" s="221">
        <f ca="1">SUMPRODUCT((HX3:HX42=ES18)*(IA3:IA42=ES19)*(IB3:IB42="W"))+SUMPRODUCT((HX3:HX42=ES18)*(IA3:IA42=ES20)*(IB3:IB42="W"))+SUMPRODUCT((HX3:HX42=ES18)*(IA3:IA42=ES21)*(IB3:IB42="W"))+SUMPRODUCT((HX3:HX42=ES18)*(IA3:IA42=ES22)*(IB3:IB42="W"))+SUMPRODUCT((HX3:HX42=ES19)*(IA3:IA42=ES18)*(IC3:IC42="W"))+SUMPRODUCT((HX3:HX42=ES20)*(IA3:IA42=ES18)*(IC3:IC42="W"))+SUMPRODUCT((HX3:HX42=ES21)*(IA3:IA42=ES18)*(IC3:IC42="W"))+SUMPRODUCT((HX3:HX42=ES22)*(IA3:IA42=ES18)*(IC3:IC42="W"))</f>
        <v>0</v>
      </c>
      <c r="EU18" s="221">
        <f ca="1">SUMPRODUCT((HX3:HX42=ES18)*(IA3:IA42=ES19)*(IB3:IB42="D"))+SUMPRODUCT((HX3:HX42=ES18)*(IA3:IA42=ES20)*(IB3:IB42="D"))+SUMPRODUCT((HX3:HX42=ES18)*(IA3:IA42=ES21)*(IB3:IB42="D"))+SUMPRODUCT((HX3:HX42=ES18)*(IA3:IA42=ES22)*(IB3:IB42="D"))+SUMPRODUCT((HX3:HX42=ES19)*(IA3:IA42=ES18)*(IB3:IB42="D"))+SUMPRODUCT((HX3:HX42=ES20)*(IA3:IA42=ES18)*(IB3:IB42="D"))+SUMPRODUCT((HX3:HX42=ES21)*(IA3:IA42=ES18)*(IB3:IB42="D"))+SUMPRODUCT((HX3:HX42=ES22)*(IA3:IA42=ES18)*(IB3:IB42="D"))</f>
        <v>0</v>
      </c>
      <c r="EV18" s="221">
        <f ca="1">SUMPRODUCT((HX3:HX42=ES18)*(IA3:IA42=ES19)*(IB3:IB42="L"))+SUMPRODUCT((HX3:HX42=ES18)*(IA3:IA42=ES20)*(IB3:IB42="L"))+SUMPRODUCT((HX3:HX42=ES18)*(IA3:IA42=ES21)*(IB3:IB42="L"))+SUMPRODUCT((HX3:HX42=ES18)*(IA3:IA42=ES22)*(IB3:IB42="L"))+SUMPRODUCT((HX3:HX42=ES19)*(IA3:IA42=ES18)*(IC3:IC42="L"))+SUMPRODUCT((HX3:HX42=ES20)*(IA3:IA42=ES18)*(IC3:IC42="L"))+SUMPRODUCT((HX3:HX42=ES21)*(IA3:IA42=ES18)*(IC3:IC42="L"))+SUMPRODUCT((HX3:HX42=ES22)*(IA3:IA42=ES18)*(IC3:IC42="L"))</f>
        <v>0</v>
      </c>
      <c r="EW18" s="221">
        <f ca="1">SUMPRODUCT((HX3:HX42=ES18)*(IA3:IA42=ES19)*HY3:HY42)+SUMPRODUCT((HX3:HX42=ES18)*(IA3:IA42=ES20)*HY3:HY42)+SUMPRODUCT((HX3:HX42=ES18)*(IA3:IA42=ES21)*HY3:HY42)+SUMPRODUCT((HX3:HX42=ES18)*(IA3:IA42=ES22)*HY3:HY42)+SUMPRODUCT((HX3:HX42=ES19)*(IA3:IA42=ES18)*HZ3:HZ42)+SUMPRODUCT((HX3:HX42=ES20)*(IA3:IA42=ES18)*HZ3:HZ42)+SUMPRODUCT((HX3:HX42=ES21)*(IA3:IA42=ES18)*HZ3:HZ42)+SUMPRODUCT((HX3:HX42=ES22)*(IA3:IA42=ES18)*HZ3:HZ42)</f>
        <v>0</v>
      </c>
      <c r="EX18" s="221">
        <f ca="1">SUMPRODUCT((HX3:HX42=ES18)*(IA3:IA42=ES19)*HZ3:HZ42)+SUMPRODUCT((HX3:HX42=ES18)*(IA3:IA42=ES20)*HZ3:HZ42)+SUMPRODUCT((HX3:HX42=ES18)*(IA3:IA42=ES21)*HZ3:HZ42)+SUMPRODUCT((HX3:HX42=ES18)*(IA3:IA42=ES22)*HZ3:HZ42)+SUMPRODUCT((HX3:HX42=ES19)*(IA3:IA42=ES18)*HY3:HY42)+SUMPRODUCT((HX3:HX42=ES20)*(IA3:IA42=ES18)*HY3:HY42)+SUMPRODUCT((HX3:HX42=ES21)*(IA3:IA42=ES18)*HY3:HY42)+SUMPRODUCT((HX3:HX42=ES22)*(IA3:IA42=ES18)*HY3:HY42)</f>
        <v>0</v>
      </c>
      <c r="EY18" s="221">
        <f ca="1">EW18-EX18+1000</f>
        <v>1000</v>
      </c>
      <c r="EZ18" s="221">
        <f t="shared" ref="EZ18:EZ21" ca="1" si="72">IF(ES18&lt;&gt;"",ET18*3+EU18*1,"")</f>
        <v>0</v>
      </c>
      <c r="FA18" s="221">
        <f ca="1">IF(ES18&lt;&gt;"",VLOOKUP(ES18,DZ4:EF40,7,FALSE),"")</f>
        <v>1000</v>
      </c>
      <c r="FB18" s="221">
        <f ca="1">IF(ES18&lt;&gt;"",VLOOKUP(ES18,DZ4:EF40,5,FALSE),"")</f>
        <v>0</v>
      </c>
      <c r="FC18" s="221">
        <f ca="1">IF(ES18&lt;&gt;"",VLOOKUP(ES18,DZ4:EH40,9,FALSE),"")</f>
        <v>1</v>
      </c>
      <c r="FD18" s="221">
        <f t="shared" ref="FD18:FD21" ca="1" si="73">EZ18</f>
        <v>0</v>
      </c>
      <c r="FE18" s="221">
        <f ca="1">IF(ES18&lt;&gt;"",RANK(FD18,FD18:FD22),"")</f>
        <v>1</v>
      </c>
      <c r="FF18" s="221">
        <f ca="1">IF(ES18&lt;&gt;"",SUMPRODUCT((FD18:FD22=FD18)*(EY18:EY22&gt;EY18)),"")</f>
        <v>0</v>
      </c>
      <c r="FG18" s="221">
        <f ca="1">IF(ES18&lt;&gt;"",SUMPRODUCT((FD18:FD22=FD18)*(EY18:EY22=EY18)*(EW18:EW22&gt;EW18)),"")</f>
        <v>0</v>
      </c>
      <c r="FH18" s="221">
        <f ca="1">IF(ES18&lt;&gt;"",SUMPRODUCT((FD18:FD22=FD18)*(EY18:EY22=EY18)*(EW18:EW22=EW18)*(FA18:FA22&gt;FA18)),"")</f>
        <v>0</v>
      </c>
      <c r="FI18" s="221">
        <f ca="1">IF(ES18&lt;&gt;"",SUMPRODUCT((FD18:FD22=FD18)*(EY18:EY22=EY18)*(EW18:EW22=EW18)*(FA18:FA22=FA18)*(FB18:FB22&gt;FB18)),"")</f>
        <v>0</v>
      </c>
      <c r="FJ18" s="221">
        <f ca="1">IF(ES18&lt;&gt;"",SUMPRODUCT((FD18:FD22=FD18)*(EY18:EY22=EY18)*(EW18:EW22=EW18)*(FA18:FA22=FA18)*(FB18:FB22=FB18)*(FC18:FC22&gt;FC18)),"")</f>
        <v>3</v>
      </c>
      <c r="FK18" s="221">
        <f ca="1">IF(ES18&lt;&gt;"",IF(FK58&lt;&gt;"",IF(ER$57=3,FK58,FK58+ER$57),SUM(FE18:FJ18)),"")</f>
        <v>4</v>
      </c>
      <c r="FL18" s="221" t="str">
        <f ca="1">IF(ES18&lt;&gt;"",INDEX(ES18:ES22,MATCH(1,FK18:FK22,0),0),"")</f>
        <v>Germany</v>
      </c>
      <c r="HU18" s="221" t="str">
        <f ca="1">IF(FL18&lt;&gt;"",FL18,EL18)</f>
        <v>Germany</v>
      </c>
      <c r="HV18" s="221">
        <v>1</v>
      </c>
      <c r="HW18" s="221">
        <v>16</v>
      </c>
      <c r="HX18" s="221" t="str">
        <f t="shared" si="3"/>
        <v>England</v>
      </c>
      <c r="HY18" s="223">
        <f ca="1">IF(OFFSET('Prediction Sheet'!$W25,0,HY$1)&lt;&gt;"",OFFSET('Prediction Sheet'!$W25,0,HY$1),0)</f>
        <v>0</v>
      </c>
      <c r="HZ18" s="223">
        <f ca="1">IF(OFFSET('Prediction Sheet'!$Y25,0,HY$1)&lt;&gt;"",OFFSET('Prediction Sheet'!$Y25,0,HY$1),0)</f>
        <v>0</v>
      </c>
      <c r="IA18" s="221" t="str">
        <f t="shared" si="4"/>
        <v>Wales</v>
      </c>
      <c r="IB18" s="221" t="str">
        <f ca="1">IF(AND(OFFSET('Prediction Sheet'!$W25,0,HY$1)&lt;&gt;"",OFFSET('Prediction Sheet'!$Y25,0,HY$1)&lt;&gt;""),IF(HY18&gt;HZ18,"W",IF(HY18=HZ18,"D","L")),"")</f>
        <v/>
      </c>
      <c r="IC18" s="221" t="str">
        <f t="shared" ca="1" si="5"/>
        <v/>
      </c>
      <c r="IF18" s="224" t="s">
        <v>17</v>
      </c>
      <c r="IG18" s="225" t="s">
        <v>4</v>
      </c>
      <c r="IH18" s="225" t="s">
        <v>111</v>
      </c>
      <c r="II18" s="225" t="s">
        <v>112</v>
      </c>
      <c r="IJ18" s="224" t="s">
        <v>111</v>
      </c>
      <c r="IK18" s="224" t="s">
        <v>17</v>
      </c>
      <c r="IL18" s="224" t="s">
        <v>4</v>
      </c>
      <c r="IM18" s="224" t="s">
        <v>112</v>
      </c>
      <c r="IN18" s="225"/>
      <c r="IO18" s="226">
        <f ca="1">IFERROR(MATCH(IO12,IF18:II18,0),0)</f>
        <v>0</v>
      </c>
      <c r="IP18" s="226">
        <f ca="1">IFERROR(MATCH(IP12,IF18:II18,0),0)</f>
        <v>3</v>
      </c>
      <c r="IQ18" s="226">
        <f ca="1">IFERROR(MATCH(IQ12,IF18:II18,0),0)</f>
        <v>0</v>
      </c>
      <c r="IR18" s="226">
        <f ca="1">IFERROR(MATCH(IR12,IF18:II18,0),0)</f>
        <v>1</v>
      </c>
      <c r="IS18" s="226">
        <f t="shared" ca="1" si="61"/>
        <v>4</v>
      </c>
      <c r="IT18" s="225" t="s">
        <v>50</v>
      </c>
      <c r="IU18" s="225" t="str">
        <f ca="1">INDEX(IF3:IF8,MATCH(INDEX(IJ13:IJ27,MATCH(10,IS13:IS27,0),0),IT3:IT8,0),0)</f>
        <v>Poland</v>
      </c>
      <c r="IV18" s="225">
        <f t="shared" ref="IV18:IV33" ca="1" si="74">IFERROR(IF(MATCH(IU18,QualifiedCountries,0),1,0),0)</f>
        <v>1</v>
      </c>
      <c r="MW18" s="223"/>
      <c r="MX18" s="223"/>
      <c r="ND18" s="224"/>
      <c r="NE18" s="225"/>
      <c r="NF18" s="225"/>
      <c r="NG18" s="225"/>
      <c r="NH18" s="224"/>
      <c r="NI18" s="224"/>
      <c r="NJ18" s="224"/>
      <c r="NK18" s="224"/>
      <c r="NL18" s="225"/>
      <c r="NM18" s="226"/>
      <c r="NN18" s="226"/>
      <c r="NO18" s="226"/>
      <c r="NP18" s="226"/>
      <c r="NQ18" s="226"/>
      <c r="NR18" s="225"/>
      <c r="NS18" s="225"/>
      <c r="NT18" s="225"/>
      <c r="RU18" s="223"/>
      <c r="RV18" s="223"/>
      <c r="SB18" s="224"/>
      <c r="SC18" s="225"/>
      <c r="SD18" s="225"/>
      <c r="SE18" s="225"/>
      <c r="SF18" s="224"/>
      <c r="SG18" s="224"/>
      <c r="SH18" s="224"/>
      <c r="SI18" s="224"/>
      <c r="SJ18" s="225"/>
      <c r="SK18" s="226"/>
      <c r="SL18" s="226"/>
      <c r="SM18" s="226"/>
      <c r="SN18" s="226"/>
      <c r="SO18" s="226"/>
      <c r="SP18" s="225"/>
      <c r="SQ18" s="225"/>
      <c r="SR18" s="225"/>
      <c r="WS18" s="223"/>
      <c r="WT18" s="223"/>
      <c r="WZ18" s="224"/>
      <c r="XA18" s="225"/>
      <c r="XB18" s="225"/>
      <c r="XC18" s="225"/>
      <c r="XD18" s="224"/>
      <c r="XE18" s="224"/>
      <c r="XF18" s="224"/>
      <c r="XG18" s="224"/>
      <c r="XH18" s="225"/>
      <c r="XI18" s="226"/>
      <c r="XJ18" s="226"/>
      <c r="XK18" s="226"/>
      <c r="XL18" s="226"/>
      <c r="XM18" s="226"/>
      <c r="XN18" s="225"/>
      <c r="XO18" s="225"/>
      <c r="XP18" s="225"/>
      <c r="ABQ18" s="223"/>
      <c r="ABR18" s="223"/>
      <c r="ABX18" s="224"/>
      <c r="ABY18" s="225"/>
      <c r="ABZ18" s="225"/>
      <c r="ACA18" s="225"/>
      <c r="ACB18" s="224"/>
      <c r="ACC18" s="224"/>
      <c r="ACD18" s="224"/>
      <c r="ACE18" s="224"/>
      <c r="ACF18" s="225"/>
      <c r="ACG18" s="226"/>
      <c r="ACH18" s="226"/>
      <c r="ACI18" s="226"/>
      <c r="ACJ18" s="226"/>
      <c r="ACK18" s="226"/>
      <c r="ACL18" s="225"/>
      <c r="ACM18" s="225"/>
      <c r="ACN18" s="225"/>
      <c r="AGO18" s="223"/>
      <c r="AGP18" s="223"/>
      <c r="AGV18" s="224"/>
      <c r="AGW18" s="225"/>
      <c r="AGX18" s="225"/>
      <c r="AGY18" s="225"/>
      <c r="AGZ18" s="224"/>
      <c r="AHA18" s="224"/>
      <c r="AHB18" s="224"/>
      <c r="AHC18" s="224"/>
      <c r="AHD18" s="225"/>
      <c r="AHE18" s="226"/>
      <c r="AHF18" s="226"/>
      <c r="AHG18" s="226"/>
      <c r="AHH18" s="226"/>
      <c r="AHI18" s="226"/>
      <c r="AHJ18" s="225"/>
      <c r="AHK18" s="225"/>
      <c r="AHL18" s="225"/>
      <c r="ALM18" s="223"/>
      <c r="ALN18" s="223"/>
      <c r="ALT18" s="224"/>
      <c r="ALU18" s="225"/>
      <c r="ALV18" s="225"/>
      <c r="ALW18" s="225"/>
      <c r="ALX18" s="224"/>
      <c r="ALY18" s="224"/>
      <c r="ALZ18" s="224"/>
      <c r="AMA18" s="224"/>
      <c r="AMB18" s="225"/>
      <c r="AMC18" s="226"/>
      <c r="AMD18" s="226"/>
      <c r="AME18" s="226"/>
      <c r="AMF18" s="226"/>
      <c r="AMG18" s="226"/>
      <c r="AMH18" s="225"/>
      <c r="AMI18" s="225"/>
      <c r="AMJ18" s="225"/>
      <c r="AQK18" s="223"/>
      <c r="AQL18" s="223"/>
      <c r="AQR18" s="224"/>
      <c r="AQS18" s="225"/>
      <c r="AQT18" s="225"/>
      <c r="AQU18" s="225"/>
      <c r="AQV18" s="224"/>
      <c r="AQW18" s="224"/>
      <c r="AQX18" s="224"/>
      <c r="AQY18" s="224"/>
      <c r="AQZ18" s="225"/>
      <c r="ARA18" s="226"/>
      <c r="ARB18" s="226"/>
      <c r="ARC18" s="226"/>
      <c r="ARD18" s="226"/>
      <c r="ARE18" s="226"/>
      <c r="ARF18" s="225"/>
      <c r="ARG18" s="225"/>
      <c r="ARH18" s="225"/>
      <c r="AVI18" s="223"/>
      <c r="AVJ18" s="223"/>
      <c r="AVP18" s="224"/>
      <c r="AVQ18" s="225"/>
      <c r="AVR18" s="225"/>
      <c r="AVS18" s="225"/>
      <c r="AVT18" s="224"/>
      <c r="AVU18" s="224"/>
      <c r="AVV18" s="224"/>
      <c r="AVW18" s="224"/>
      <c r="AVX18" s="225"/>
      <c r="AVY18" s="226"/>
      <c r="AVZ18" s="226"/>
      <c r="AWA18" s="226"/>
      <c r="AWB18" s="226"/>
      <c r="AWC18" s="226"/>
      <c r="AWD18" s="225"/>
      <c r="AWE18" s="225"/>
      <c r="AWF18" s="225"/>
      <c r="BAG18" s="223"/>
      <c r="BAH18" s="223"/>
      <c r="BAN18" s="224"/>
      <c r="BAO18" s="225"/>
      <c r="BAP18" s="225"/>
      <c r="BAQ18" s="225"/>
      <c r="BAR18" s="224"/>
      <c r="BAS18" s="224"/>
      <c r="BAT18" s="224"/>
      <c r="BAU18" s="224"/>
      <c r="BAV18" s="225"/>
      <c r="BAW18" s="226"/>
      <c r="BAX18" s="226"/>
      <c r="BAY18" s="226"/>
      <c r="BAZ18" s="226"/>
      <c r="BBA18" s="226"/>
      <c r="BBB18" s="225"/>
      <c r="BBC18" s="225"/>
      <c r="BBD18" s="225"/>
      <c r="BFE18" s="223"/>
      <c r="BFF18" s="223"/>
      <c r="BFL18" s="224"/>
      <c r="BFM18" s="225"/>
      <c r="BFN18" s="225"/>
      <c r="BFO18" s="225"/>
      <c r="BFP18" s="224"/>
      <c r="BFQ18" s="224"/>
      <c r="BFR18" s="224"/>
      <c r="BFS18" s="224"/>
      <c r="BFT18" s="225"/>
      <c r="BFU18" s="226"/>
      <c r="BFV18" s="226"/>
      <c r="BFW18" s="226"/>
      <c r="BFX18" s="226"/>
      <c r="BFY18" s="226"/>
      <c r="BFZ18" s="225"/>
      <c r="BGA18" s="225"/>
      <c r="BGB18" s="225"/>
      <c r="BKC18" s="223"/>
      <c r="BKD18" s="223"/>
      <c r="BKJ18" s="224"/>
      <c r="BKK18" s="225"/>
      <c r="BKL18" s="225"/>
      <c r="BKM18" s="225"/>
      <c r="BKN18" s="224"/>
      <c r="BKO18" s="224"/>
      <c r="BKP18" s="224"/>
      <c r="BKQ18" s="224"/>
      <c r="BKR18" s="225"/>
      <c r="BKS18" s="226"/>
      <c r="BKT18" s="226"/>
      <c r="BKU18" s="226"/>
      <c r="BKV18" s="226"/>
      <c r="BKW18" s="226"/>
      <c r="BKX18" s="225"/>
      <c r="BKY18" s="225"/>
      <c r="BKZ18" s="225"/>
      <c r="BPA18" s="223"/>
      <c r="BPB18" s="223"/>
      <c r="BPH18" s="224"/>
      <c r="BPI18" s="225"/>
      <c r="BPJ18" s="225"/>
      <c r="BPK18" s="225"/>
      <c r="BPL18" s="224"/>
      <c r="BPM18" s="224"/>
      <c r="BPN18" s="224"/>
      <c r="BPO18" s="224"/>
      <c r="BPP18" s="225"/>
      <c r="BPQ18" s="226"/>
      <c r="BPR18" s="226"/>
      <c r="BPS18" s="226"/>
      <c r="BPT18" s="226"/>
      <c r="BPU18" s="226"/>
      <c r="BPV18" s="225"/>
      <c r="BPW18" s="225"/>
      <c r="BPX18" s="225"/>
      <c r="BTY18" s="223"/>
      <c r="BTZ18" s="223"/>
      <c r="BUF18" s="224"/>
      <c r="BUG18" s="225"/>
      <c r="BUH18" s="225"/>
      <c r="BUI18" s="225"/>
      <c r="BUJ18" s="224"/>
      <c r="BUK18" s="224"/>
      <c r="BUL18" s="224"/>
      <c r="BUM18" s="224"/>
      <c r="BUN18" s="225"/>
      <c r="BUO18" s="226"/>
      <c r="BUP18" s="226"/>
      <c r="BUQ18" s="226"/>
      <c r="BUR18" s="226"/>
      <c r="BUS18" s="226"/>
      <c r="BUT18" s="225"/>
      <c r="BUU18" s="225"/>
      <c r="BUV18" s="225"/>
      <c r="BYW18" s="223"/>
      <c r="BYX18" s="223"/>
      <c r="BZD18" s="224"/>
      <c r="BZE18" s="225"/>
      <c r="BZF18" s="225"/>
      <c r="BZG18" s="225"/>
      <c r="BZH18" s="224"/>
      <c r="BZI18" s="224"/>
      <c r="BZJ18" s="224"/>
      <c r="BZK18" s="224"/>
      <c r="BZL18" s="225"/>
      <c r="BZM18" s="226"/>
      <c r="BZN18" s="226"/>
      <c r="BZO18" s="226"/>
      <c r="BZP18" s="226"/>
      <c r="BZQ18" s="226"/>
      <c r="BZR18" s="225"/>
      <c r="BZS18" s="225"/>
      <c r="BZT18" s="225"/>
      <c r="CDU18" s="223"/>
      <c r="CDV18" s="223"/>
      <c r="CEB18" s="224"/>
      <c r="CEC18" s="225"/>
      <c r="CED18" s="225"/>
      <c r="CEE18" s="225"/>
      <c r="CEF18" s="224"/>
      <c r="CEG18" s="224"/>
      <c r="CEH18" s="224"/>
      <c r="CEI18" s="224"/>
      <c r="CEJ18" s="225"/>
      <c r="CEK18" s="226"/>
      <c r="CEL18" s="226"/>
      <c r="CEM18" s="226"/>
      <c r="CEN18" s="226"/>
      <c r="CEO18" s="226"/>
      <c r="CEP18" s="225"/>
      <c r="CEQ18" s="225"/>
      <c r="CER18" s="225"/>
      <c r="CIS18" s="223"/>
      <c r="CIT18" s="223"/>
      <c r="CIZ18" s="224"/>
      <c r="CJA18" s="225"/>
      <c r="CJB18" s="225"/>
      <c r="CJC18" s="225"/>
      <c r="CJD18" s="224"/>
      <c r="CJE18" s="224"/>
      <c r="CJF18" s="224"/>
      <c r="CJG18" s="224"/>
      <c r="CJH18" s="225"/>
      <c r="CJI18" s="226"/>
      <c r="CJJ18" s="226"/>
      <c r="CJK18" s="226"/>
      <c r="CJL18" s="226"/>
      <c r="CJM18" s="226"/>
      <c r="CJN18" s="225"/>
      <c r="CJO18" s="225"/>
      <c r="CJP18" s="225"/>
      <c r="CNQ18" s="223"/>
      <c r="CNR18" s="223"/>
      <c r="CNX18" s="224"/>
      <c r="CNY18" s="225"/>
      <c r="CNZ18" s="225"/>
      <c r="COA18" s="225"/>
      <c r="COB18" s="224"/>
      <c r="COC18" s="224"/>
      <c r="COD18" s="224"/>
      <c r="COE18" s="224"/>
      <c r="COF18" s="225"/>
      <c r="COG18" s="226"/>
      <c r="COH18" s="226"/>
      <c r="COI18" s="226"/>
      <c r="COJ18" s="226"/>
      <c r="COK18" s="226"/>
      <c r="COL18" s="225"/>
      <c r="COM18" s="225"/>
      <c r="CON18" s="225"/>
      <c r="CSO18" s="223"/>
      <c r="CSP18" s="223"/>
      <c r="CSV18" s="224"/>
      <c r="CSW18" s="225"/>
      <c r="CSX18" s="225"/>
      <c r="CSY18" s="225"/>
      <c r="CSZ18" s="224"/>
      <c r="CTA18" s="224"/>
      <c r="CTB18" s="224"/>
      <c r="CTC18" s="224"/>
      <c r="CTD18" s="225"/>
      <c r="CTE18" s="226"/>
      <c r="CTF18" s="226"/>
      <c r="CTG18" s="226"/>
      <c r="CTH18" s="226"/>
      <c r="CTI18" s="226"/>
      <c r="CTJ18" s="225"/>
      <c r="CTK18" s="225"/>
      <c r="CTL18" s="225"/>
      <c r="CXM18" s="223"/>
      <c r="CXN18" s="223"/>
      <c r="CXT18" s="224"/>
      <c r="CXU18" s="225"/>
      <c r="CXV18" s="225"/>
      <c r="CXW18" s="225"/>
      <c r="CXX18" s="224"/>
      <c r="CXY18" s="224"/>
      <c r="CXZ18" s="224"/>
      <c r="CYA18" s="224"/>
      <c r="CYB18" s="225"/>
      <c r="CYC18" s="226"/>
      <c r="CYD18" s="226"/>
      <c r="CYE18" s="226"/>
      <c r="CYF18" s="226"/>
      <c r="CYG18" s="226"/>
      <c r="CYH18" s="225"/>
      <c r="CYI18" s="225"/>
      <c r="CYJ18" s="225"/>
      <c r="DCK18" s="223"/>
      <c r="DCL18" s="223"/>
      <c r="DCR18" s="224"/>
      <c r="DCS18" s="225"/>
      <c r="DCT18" s="225"/>
      <c r="DCU18" s="225"/>
      <c r="DCV18" s="224"/>
      <c r="DCW18" s="224"/>
      <c r="DCX18" s="224"/>
      <c r="DCY18" s="224"/>
      <c r="DCZ18" s="225"/>
      <c r="DDA18" s="226"/>
      <c r="DDB18" s="226"/>
      <c r="DDC18" s="226"/>
      <c r="DDD18" s="226"/>
      <c r="DDE18" s="226"/>
      <c r="DDF18" s="225"/>
      <c r="DDG18" s="225"/>
      <c r="DDH18" s="225"/>
      <c r="DHI18" s="223"/>
      <c r="DHJ18" s="223"/>
      <c r="DHP18" s="224"/>
      <c r="DHQ18" s="225"/>
      <c r="DHR18" s="225"/>
      <c r="DHS18" s="225"/>
      <c r="DHT18" s="224"/>
      <c r="DHU18" s="224"/>
      <c r="DHV18" s="224"/>
      <c r="DHW18" s="224"/>
      <c r="DHX18" s="225"/>
      <c r="DHY18" s="226"/>
      <c r="DHZ18" s="226"/>
      <c r="DIA18" s="226"/>
      <c r="DIB18" s="226"/>
      <c r="DIC18" s="226"/>
      <c r="DID18" s="225"/>
      <c r="DIE18" s="225"/>
      <c r="DIF18" s="225"/>
      <c r="DMG18" s="223"/>
      <c r="DMH18" s="223"/>
      <c r="DMN18" s="224"/>
      <c r="DMO18" s="225"/>
      <c r="DMP18" s="225"/>
      <c r="DMQ18" s="225"/>
      <c r="DMR18" s="224"/>
      <c r="DMS18" s="224"/>
      <c r="DMT18" s="224"/>
      <c r="DMU18" s="224"/>
      <c r="DMV18" s="225"/>
      <c r="DMW18" s="226"/>
      <c r="DMX18" s="226"/>
      <c r="DMY18" s="226"/>
      <c r="DMZ18" s="226"/>
      <c r="DNA18" s="226"/>
      <c r="DNB18" s="225"/>
      <c r="DNC18" s="225"/>
      <c r="DND18" s="225"/>
      <c r="DRE18" s="223"/>
      <c r="DRF18" s="223"/>
      <c r="DRL18" s="224"/>
      <c r="DRM18" s="225"/>
      <c r="DRN18" s="225"/>
      <c r="DRO18" s="225"/>
      <c r="DRP18" s="224"/>
      <c r="DRQ18" s="224"/>
      <c r="DRR18" s="224"/>
      <c r="DRS18" s="224"/>
      <c r="DRT18" s="225"/>
      <c r="DRU18" s="226"/>
      <c r="DRV18" s="226"/>
      <c r="DRW18" s="226"/>
      <c r="DRX18" s="226"/>
      <c r="DRY18" s="226"/>
      <c r="DRZ18" s="225"/>
      <c r="DSA18" s="225"/>
      <c r="DSB18" s="225"/>
      <c r="DWC18" s="223"/>
      <c r="DWD18" s="223"/>
      <c r="DWJ18" s="224"/>
      <c r="DWK18" s="225"/>
      <c r="DWL18" s="225"/>
      <c r="DWM18" s="225"/>
      <c r="DWN18" s="224"/>
      <c r="DWO18" s="224"/>
      <c r="DWP18" s="224"/>
      <c r="DWQ18" s="224"/>
      <c r="DWR18" s="225"/>
      <c r="DWS18" s="226"/>
      <c r="DWT18" s="226"/>
      <c r="DWU18" s="226"/>
      <c r="DWV18" s="226"/>
      <c r="DWW18" s="226"/>
      <c r="DWX18" s="225"/>
      <c r="DWY18" s="225"/>
      <c r="DWZ18" s="225"/>
      <c r="EBA18" s="223"/>
      <c r="EBB18" s="223"/>
      <c r="EBH18" s="224"/>
      <c r="EBI18" s="225"/>
      <c r="EBJ18" s="225"/>
      <c r="EBK18" s="225"/>
      <c r="EBL18" s="224"/>
      <c r="EBM18" s="224"/>
      <c r="EBN18" s="224"/>
      <c r="EBO18" s="224"/>
      <c r="EBP18" s="225"/>
      <c r="EBQ18" s="226"/>
      <c r="EBR18" s="226"/>
      <c r="EBS18" s="226"/>
      <c r="EBT18" s="226"/>
      <c r="EBU18" s="226"/>
      <c r="EBV18" s="225"/>
      <c r="EBW18" s="225"/>
      <c r="EBX18" s="225"/>
      <c r="EFY18" s="223"/>
      <c r="EFZ18" s="223"/>
      <c r="EGF18" s="224"/>
      <c r="EGG18" s="225"/>
      <c r="EGH18" s="225"/>
      <c r="EGI18" s="225"/>
      <c r="EGJ18" s="224"/>
      <c r="EGK18" s="224"/>
      <c r="EGL18" s="224"/>
      <c r="EGM18" s="224"/>
      <c r="EGN18" s="225"/>
      <c r="EGO18" s="226"/>
      <c r="EGP18" s="226"/>
      <c r="EGQ18" s="226"/>
      <c r="EGR18" s="226"/>
      <c r="EGS18" s="226"/>
      <c r="EGT18" s="225"/>
      <c r="EGU18" s="225"/>
      <c r="EGV18" s="225"/>
      <c r="EKW18" s="223"/>
      <c r="EKX18" s="223"/>
      <c r="ELD18" s="224"/>
      <c r="ELE18" s="225"/>
      <c r="ELF18" s="225"/>
      <c r="ELG18" s="225"/>
      <c r="ELH18" s="224"/>
      <c r="ELI18" s="224"/>
      <c r="ELJ18" s="224"/>
      <c r="ELK18" s="224"/>
      <c r="ELL18" s="225"/>
      <c r="ELM18" s="226"/>
      <c r="ELN18" s="226"/>
      <c r="ELO18" s="226"/>
      <c r="ELP18" s="226"/>
      <c r="ELQ18" s="226"/>
      <c r="ELR18" s="225"/>
      <c r="ELS18" s="225"/>
      <c r="ELT18" s="225"/>
      <c r="EPU18" s="223"/>
      <c r="EPV18" s="223"/>
      <c r="EQB18" s="224"/>
      <c r="EQC18" s="225"/>
      <c r="EQD18" s="225"/>
      <c r="EQE18" s="225"/>
      <c r="EQF18" s="224"/>
      <c r="EQG18" s="224"/>
      <c r="EQH18" s="224"/>
      <c r="EQI18" s="224"/>
      <c r="EQJ18" s="225"/>
      <c r="EQK18" s="226"/>
      <c r="EQL18" s="226"/>
      <c r="EQM18" s="226"/>
      <c r="EQN18" s="226"/>
      <c r="EQO18" s="226"/>
      <c r="EQP18" s="225"/>
      <c r="EQQ18" s="225"/>
      <c r="EQR18" s="225"/>
      <c r="EUS18" s="223"/>
      <c r="EUT18" s="223"/>
      <c r="EUZ18" s="224"/>
      <c r="EVA18" s="225"/>
      <c r="EVB18" s="225"/>
      <c r="EVC18" s="225"/>
      <c r="EVD18" s="224"/>
      <c r="EVE18" s="224"/>
      <c r="EVF18" s="224"/>
      <c r="EVG18" s="224"/>
      <c r="EVH18" s="225"/>
      <c r="EVI18" s="226"/>
      <c r="EVJ18" s="226"/>
      <c r="EVK18" s="226"/>
      <c r="EVL18" s="226"/>
      <c r="EVM18" s="226"/>
      <c r="EVN18" s="225"/>
      <c r="EVO18" s="225"/>
      <c r="EVP18" s="225"/>
      <c r="EZQ18" s="223"/>
      <c r="EZR18" s="223"/>
      <c r="EZX18" s="224"/>
      <c r="EZY18" s="225"/>
      <c r="EZZ18" s="225"/>
      <c r="FAA18" s="225"/>
      <c r="FAB18" s="224"/>
      <c r="FAC18" s="224"/>
      <c r="FAD18" s="224"/>
      <c r="FAE18" s="224"/>
      <c r="FAF18" s="225"/>
      <c r="FAG18" s="226"/>
      <c r="FAH18" s="226"/>
      <c r="FAI18" s="226"/>
      <c r="FAJ18" s="226"/>
      <c r="FAK18" s="226"/>
      <c r="FAL18" s="225"/>
      <c r="FAM18" s="225"/>
      <c r="FAN18" s="225"/>
      <c r="FEO18" s="223"/>
      <c r="FEP18" s="223"/>
      <c r="FEV18" s="224"/>
      <c r="FEW18" s="225"/>
      <c r="FEX18" s="225"/>
      <c r="FEY18" s="225"/>
      <c r="FEZ18" s="224"/>
      <c r="FFA18" s="224"/>
      <c r="FFB18" s="224"/>
      <c r="FFC18" s="224"/>
      <c r="FFD18" s="225"/>
      <c r="FFE18" s="226"/>
      <c r="FFF18" s="226"/>
      <c r="FFG18" s="226"/>
      <c r="FFH18" s="226"/>
      <c r="FFI18" s="226"/>
      <c r="FFJ18" s="225"/>
      <c r="FFK18" s="225"/>
      <c r="FFL18" s="225"/>
      <c r="FJM18" s="223"/>
      <c r="FJN18" s="223"/>
      <c r="FJT18" s="224"/>
      <c r="FJU18" s="225"/>
      <c r="FJV18" s="225"/>
      <c r="FJW18" s="225"/>
      <c r="FJX18" s="224"/>
      <c r="FJY18" s="224"/>
      <c r="FJZ18" s="224"/>
      <c r="FKA18" s="224"/>
      <c r="FKB18" s="225"/>
      <c r="FKC18" s="226"/>
      <c r="FKD18" s="226"/>
      <c r="FKE18" s="226"/>
      <c r="FKF18" s="226"/>
      <c r="FKG18" s="226"/>
      <c r="FKH18" s="225"/>
      <c r="FKI18" s="225"/>
      <c r="FKJ18" s="225"/>
      <c r="FOK18" s="223"/>
      <c r="FOL18" s="223"/>
      <c r="FOR18" s="224"/>
      <c r="FOS18" s="225"/>
      <c r="FOT18" s="225"/>
      <c r="FOU18" s="225"/>
      <c r="FOV18" s="224"/>
      <c r="FOW18" s="224"/>
      <c r="FOX18" s="224"/>
      <c r="FOY18" s="224"/>
      <c r="FOZ18" s="225"/>
      <c r="FPA18" s="226"/>
      <c r="FPB18" s="226"/>
      <c r="FPC18" s="226"/>
      <c r="FPD18" s="226"/>
      <c r="FPE18" s="226"/>
      <c r="FPF18" s="225"/>
      <c r="FPG18" s="225"/>
      <c r="FPH18" s="225"/>
      <c r="FTI18" s="223"/>
      <c r="FTJ18" s="223"/>
      <c r="FTP18" s="224"/>
      <c r="FTQ18" s="225"/>
      <c r="FTR18" s="225"/>
      <c r="FTS18" s="225"/>
      <c r="FTT18" s="224"/>
      <c r="FTU18" s="224"/>
      <c r="FTV18" s="224"/>
      <c r="FTW18" s="224"/>
      <c r="FTX18" s="225"/>
      <c r="FTY18" s="226"/>
      <c r="FTZ18" s="226"/>
      <c r="FUA18" s="226"/>
      <c r="FUB18" s="226"/>
      <c r="FUC18" s="226"/>
      <c r="FUD18" s="225"/>
      <c r="FUE18" s="225"/>
      <c r="FUF18" s="225"/>
      <c r="FYG18" s="223"/>
      <c r="FYH18" s="223"/>
      <c r="FYN18" s="224"/>
      <c r="FYO18" s="225"/>
      <c r="FYP18" s="225"/>
      <c r="FYQ18" s="225"/>
      <c r="FYR18" s="224"/>
      <c r="FYS18" s="224"/>
      <c r="FYT18" s="224"/>
      <c r="FYU18" s="224"/>
      <c r="FYV18" s="225"/>
      <c r="FYW18" s="226"/>
      <c r="FYX18" s="226"/>
      <c r="FYY18" s="226"/>
      <c r="FYZ18" s="226"/>
      <c r="FZA18" s="226"/>
      <c r="FZB18" s="225"/>
      <c r="FZC18" s="225"/>
      <c r="FZD18" s="225"/>
      <c r="GDE18" s="223"/>
      <c r="GDF18" s="223"/>
      <c r="GDL18" s="224"/>
      <c r="GDM18" s="225"/>
      <c r="GDN18" s="225"/>
      <c r="GDO18" s="225"/>
      <c r="GDP18" s="224"/>
      <c r="GDQ18" s="224"/>
      <c r="GDR18" s="224"/>
      <c r="GDS18" s="224"/>
      <c r="GDT18" s="225"/>
      <c r="GDU18" s="226"/>
      <c r="GDV18" s="226"/>
      <c r="GDW18" s="226"/>
      <c r="GDX18" s="226"/>
      <c r="GDY18" s="226"/>
      <c r="GDZ18" s="225"/>
      <c r="GEA18" s="225"/>
      <c r="GEB18" s="225"/>
      <c r="GIC18" s="223"/>
      <c r="GID18" s="223"/>
      <c r="GIJ18" s="224"/>
      <c r="GIK18" s="225"/>
      <c r="GIL18" s="225"/>
      <c r="GIM18" s="225"/>
      <c r="GIN18" s="224"/>
      <c r="GIO18" s="224"/>
      <c r="GIP18" s="224"/>
      <c r="GIQ18" s="224"/>
      <c r="GIR18" s="225"/>
      <c r="GIS18" s="226"/>
      <c r="GIT18" s="226"/>
      <c r="GIU18" s="226"/>
      <c r="GIV18" s="226"/>
      <c r="GIW18" s="226"/>
      <c r="GIX18" s="225"/>
      <c r="GIY18" s="225"/>
      <c r="GIZ18" s="225"/>
      <c r="GNA18" s="223"/>
      <c r="GNB18" s="223"/>
      <c r="GNH18" s="224"/>
      <c r="GNI18" s="225"/>
      <c r="GNJ18" s="225"/>
      <c r="GNK18" s="225"/>
      <c r="GNL18" s="224"/>
      <c r="GNM18" s="224"/>
      <c r="GNN18" s="224"/>
      <c r="GNO18" s="224"/>
      <c r="GNP18" s="225"/>
      <c r="GNQ18" s="226"/>
      <c r="GNR18" s="226"/>
      <c r="GNS18" s="226"/>
      <c r="GNT18" s="226"/>
      <c r="GNU18" s="226"/>
      <c r="GNV18" s="225"/>
      <c r="GNW18" s="225"/>
      <c r="GNX18" s="225"/>
      <c r="GRY18" s="223"/>
      <c r="GRZ18" s="223"/>
      <c r="GSF18" s="224"/>
      <c r="GSG18" s="225"/>
      <c r="GSH18" s="225"/>
      <c r="GSI18" s="225"/>
      <c r="GSJ18" s="224"/>
      <c r="GSK18" s="224"/>
      <c r="GSL18" s="224"/>
      <c r="GSM18" s="224"/>
      <c r="GSN18" s="225"/>
      <c r="GSO18" s="226"/>
      <c r="GSP18" s="226"/>
      <c r="GSQ18" s="226"/>
      <c r="GSR18" s="226"/>
      <c r="GSS18" s="226"/>
      <c r="GST18" s="225"/>
      <c r="GSU18" s="225"/>
      <c r="GSV18" s="225"/>
      <c r="GWW18" s="223"/>
      <c r="GWX18" s="223"/>
      <c r="GXD18" s="224"/>
      <c r="GXE18" s="225"/>
      <c r="GXF18" s="225"/>
      <c r="GXG18" s="225"/>
      <c r="GXH18" s="224"/>
      <c r="GXI18" s="224"/>
      <c r="GXJ18" s="224"/>
      <c r="GXK18" s="224"/>
      <c r="GXL18" s="225"/>
      <c r="GXM18" s="226"/>
      <c r="GXN18" s="226"/>
      <c r="GXO18" s="226"/>
      <c r="GXP18" s="226"/>
      <c r="GXQ18" s="226"/>
      <c r="GXR18" s="225"/>
      <c r="GXS18" s="225"/>
      <c r="GXT18" s="225"/>
      <c r="HBU18" s="223"/>
      <c r="HBV18" s="223"/>
      <c r="HCB18" s="224"/>
      <c r="HCC18" s="225"/>
      <c r="HCD18" s="225"/>
      <c r="HCE18" s="225"/>
      <c r="HCF18" s="224"/>
      <c r="HCG18" s="224"/>
      <c r="HCH18" s="224"/>
      <c r="HCI18" s="224"/>
      <c r="HCJ18" s="225"/>
      <c r="HCK18" s="226"/>
      <c r="HCL18" s="226"/>
      <c r="HCM18" s="226"/>
      <c r="HCN18" s="226"/>
      <c r="HCO18" s="226"/>
      <c r="HCP18" s="225"/>
      <c r="HCQ18" s="225"/>
      <c r="HCR18" s="225"/>
      <c r="HGS18" s="223"/>
      <c r="HGT18" s="223"/>
      <c r="HGZ18" s="224"/>
      <c r="HHA18" s="225"/>
      <c r="HHB18" s="225"/>
      <c r="HHC18" s="225"/>
      <c r="HHD18" s="224"/>
      <c r="HHE18" s="224"/>
      <c r="HHF18" s="224"/>
      <c r="HHG18" s="224"/>
      <c r="HHH18" s="225"/>
      <c r="HHI18" s="226"/>
      <c r="HHJ18" s="226"/>
      <c r="HHK18" s="226"/>
      <c r="HHL18" s="226"/>
      <c r="HHM18" s="226"/>
      <c r="HHN18" s="225"/>
      <c r="HHO18" s="225"/>
      <c r="HHP18" s="225"/>
      <c r="HLQ18" s="223"/>
      <c r="HLR18" s="223"/>
      <c r="HLX18" s="224"/>
      <c r="HLY18" s="225"/>
      <c r="HLZ18" s="225"/>
      <c r="HMA18" s="225"/>
      <c r="HMB18" s="224"/>
      <c r="HMC18" s="224"/>
      <c r="HMD18" s="224"/>
      <c r="HME18" s="224"/>
      <c r="HMF18" s="225"/>
      <c r="HMG18" s="226"/>
      <c r="HMH18" s="226"/>
      <c r="HMI18" s="226"/>
      <c r="HMJ18" s="226"/>
      <c r="HMK18" s="226"/>
      <c r="HML18" s="225"/>
      <c r="HMM18" s="225"/>
      <c r="HMN18" s="225"/>
      <c r="HQO18" s="223"/>
      <c r="HQP18" s="223"/>
      <c r="HQV18" s="224"/>
      <c r="HQW18" s="225"/>
      <c r="HQX18" s="225"/>
      <c r="HQY18" s="225"/>
      <c r="HQZ18" s="224"/>
      <c r="HRA18" s="224"/>
      <c r="HRB18" s="224"/>
      <c r="HRC18" s="224"/>
      <c r="HRD18" s="225"/>
      <c r="HRE18" s="226"/>
      <c r="HRF18" s="226"/>
      <c r="HRG18" s="226"/>
      <c r="HRH18" s="226"/>
      <c r="HRI18" s="226"/>
      <c r="HRJ18" s="225"/>
      <c r="HRK18" s="225"/>
      <c r="HRL18" s="225"/>
      <c r="HVM18" s="223"/>
      <c r="HVN18" s="223"/>
      <c r="HVT18" s="224"/>
      <c r="HVU18" s="225"/>
      <c r="HVV18" s="225"/>
      <c r="HVW18" s="225"/>
      <c r="HVX18" s="224"/>
      <c r="HVY18" s="224"/>
      <c r="HVZ18" s="224"/>
      <c r="HWA18" s="224"/>
      <c r="HWB18" s="225"/>
      <c r="HWC18" s="226"/>
      <c r="HWD18" s="226"/>
      <c r="HWE18" s="226"/>
      <c r="HWF18" s="226"/>
      <c r="HWG18" s="226"/>
      <c r="HWH18" s="225"/>
      <c r="HWI18" s="225"/>
      <c r="HWJ18" s="225"/>
      <c r="IAK18" s="223"/>
      <c r="IAL18" s="223"/>
      <c r="IAR18" s="224"/>
      <c r="IAS18" s="225"/>
      <c r="IAT18" s="225"/>
      <c r="IAU18" s="225"/>
      <c r="IAV18" s="224"/>
      <c r="IAW18" s="224"/>
      <c r="IAX18" s="224"/>
      <c r="IAY18" s="224"/>
      <c r="IAZ18" s="225"/>
      <c r="IBA18" s="226"/>
      <c r="IBB18" s="226"/>
      <c r="IBC18" s="226"/>
      <c r="IBD18" s="226"/>
      <c r="IBE18" s="226"/>
      <c r="IBF18" s="225"/>
      <c r="IBG18" s="225"/>
      <c r="IBH18" s="225"/>
      <c r="IFI18" s="223"/>
      <c r="IFJ18" s="223"/>
      <c r="IFP18" s="224"/>
      <c r="IFQ18" s="225"/>
      <c r="IFR18" s="225"/>
      <c r="IFS18" s="225"/>
      <c r="IFT18" s="224"/>
      <c r="IFU18" s="224"/>
      <c r="IFV18" s="224"/>
      <c r="IFW18" s="224"/>
      <c r="IFX18" s="225"/>
      <c r="IFY18" s="226"/>
      <c r="IFZ18" s="226"/>
      <c r="IGA18" s="226"/>
      <c r="IGB18" s="226"/>
      <c r="IGC18" s="226"/>
      <c r="IGD18" s="225"/>
      <c r="IGE18" s="225"/>
      <c r="IGF18" s="225"/>
      <c r="IKG18" s="223"/>
      <c r="IKH18" s="223"/>
      <c r="IKN18" s="224"/>
      <c r="IKO18" s="225"/>
      <c r="IKP18" s="225"/>
      <c r="IKQ18" s="225"/>
      <c r="IKR18" s="224"/>
      <c r="IKS18" s="224"/>
      <c r="IKT18" s="224"/>
      <c r="IKU18" s="224"/>
      <c r="IKV18" s="225"/>
      <c r="IKW18" s="226"/>
      <c r="IKX18" s="226"/>
      <c r="IKY18" s="226"/>
      <c r="IKZ18" s="226"/>
      <c r="ILA18" s="226"/>
      <c r="ILB18" s="225"/>
      <c r="ILC18" s="225"/>
      <c r="ILD18" s="225"/>
      <c r="IPE18" s="223"/>
      <c r="IPF18" s="223"/>
      <c r="IPL18" s="224"/>
      <c r="IPM18" s="225"/>
      <c r="IPN18" s="225"/>
      <c r="IPO18" s="225"/>
      <c r="IPP18" s="224"/>
      <c r="IPQ18" s="224"/>
      <c r="IPR18" s="224"/>
      <c r="IPS18" s="224"/>
      <c r="IPT18" s="225"/>
      <c r="IPU18" s="226"/>
      <c r="IPV18" s="226"/>
      <c r="IPW18" s="226"/>
      <c r="IPX18" s="226"/>
      <c r="IPY18" s="226"/>
      <c r="IPZ18" s="225"/>
      <c r="IQA18" s="225"/>
      <c r="IQB18" s="225"/>
      <c r="IUC18" s="223"/>
      <c r="IUD18" s="223"/>
      <c r="IUJ18" s="224"/>
      <c r="IUK18" s="225"/>
      <c r="IUL18" s="225"/>
      <c r="IUM18" s="225"/>
      <c r="IUN18" s="224"/>
      <c r="IUO18" s="224"/>
      <c r="IUP18" s="224"/>
      <c r="IUQ18" s="224"/>
      <c r="IUR18" s="225"/>
      <c r="IUS18" s="226"/>
      <c r="IUT18" s="226"/>
      <c r="IUU18" s="226"/>
      <c r="IUV18" s="226"/>
      <c r="IUW18" s="226"/>
      <c r="IUX18" s="225"/>
      <c r="IUY18" s="225"/>
      <c r="IUZ18" s="225"/>
      <c r="IZA18" s="223"/>
      <c r="IZB18" s="223"/>
      <c r="IZH18" s="224"/>
      <c r="IZI18" s="225"/>
      <c r="IZJ18" s="225"/>
      <c r="IZK18" s="225"/>
      <c r="IZL18" s="224"/>
      <c r="IZM18" s="224"/>
      <c r="IZN18" s="224"/>
      <c r="IZO18" s="224"/>
      <c r="IZP18" s="225"/>
      <c r="IZQ18" s="226"/>
      <c r="IZR18" s="226"/>
      <c r="IZS18" s="226"/>
      <c r="IZT18" s="226"/>
      <c r="IZU18" s="226"/>
      <c r="IZV18" s="225"/>
      <c r="IZW18" s="225"/>
      <c r="IZX18" s="225"/>
      <c r="JDY18" s="223"/>
      <c r="JDZ18" s="223"/>
      <c r="JEF18" s="224"/>
      <c r="JEG18" s="225"/>
      <c r="JEH18" s="225"/>
      <c r="JEI18" s="225"/>
      <c r="JEJ18" s="224"/>
      <c r="JEK18" s="224"/>
      <c r="JEL18" s="224"/>
      <c r="JEM18" s="224"/>
      <c r="JEN18" s="225"/>
      <c r="JEO18" s="226"/>
      <c r="JEP18" s="226"/>
      <c r="JEQ18" s="226"/>
      <c r="JER18" s="226"/>
      <c r="JES18" s="226"/>
      <c r="JET18" s="225"/>
      <c r="JEU18" s="225"/>
      <c r="JEV18" s="225"/>
      <c r="JIW18" s="223"/>
      <c r="JIX18" s="223"/>
      <c r="JJD18" s="224"/>
      <c r="JJE18" s="225"/>
      <c r="JJF18" s="225"/>
      <c r="JJG18" s="225"/>
      <c r="JJH18" s="224"/>
      <c r="JJI18" s="224"/>
      <c r="JJJ18" s="224"/>
      <c r="JJK18" s="224"/>
      <c r="JJL18" s="225"/>
      <c r="JJM18" s="226"/>
      <c r="JJN18" s="226"/>
      <c r="JJO18" s="226"/>
      <c r="JJP18" s="226"/>
      <c r="JJQ18" s="226"/>
      <c r="JJR18" s="225"/>
      <c r="JJS18" s="225"/>
      <c r="JJT18" s="225"/>
      <c r="JNU18" s="223"/>
      <c r="JNV18" s="223"/>
      <c r="JOB18" s="224"/>
      <c r="JOC18" s="225"/>
      <c r="JOD18" s="225"/>
      <c r="JOE18" s="225"/>
      <c r="JOF18" s="224"/>
      <c r="JOG18" s="224"/>
      <c r="JOH18" s="224"/>
      <c r="JOI18" s="224"/>
      <c r="JOJ18" s="225"/>
      <c r="JOK18" s="226"/>
      <c r="JOL18" s="226"/>
      <c r="JOM18" s="226"/>
      <c r="JON18" s="226"/>
      <c r="JOO18" s="226"/>
      <c r="JOP18" s="225"/>
      <c r="JOQ18" s="225"/>
      <c r="JOR18" s="225"/>
      <c r="JSS18" s="223"/>
      <c r="JST18" s="223"/>
      <c r="JSZ18" s="224"/>
      <c r="JTA18" s="225"/>
      <c r="JTB18" s="225"/>
      <c r="JTC18" s="225"/>
      <c r="JTD18" s="224"/>
      <c r="JTE18" s="224"/>
      <c r="JTF18" s="224"/>
      <c r="JTG18" s="224"/>
      <c r="JTH18" s="225"/>
      <c r="JTI18" s="226"/>
      <c r="JTJ18" s="226"/>
      <c r="JTK18" s="226"/>
      <c r="JTL18" s="226"/>
      <c r="JTM18" s="226"/>
      <c r="JTN18" s="225"/>
      <c r="JTO18" s="225"/>
      <c r="JTP18" s="225"/>
      <c r="JXQ18" s="223"/>
      <c r="JXR18" s="223"/>
      <c r="JXX18" s="224"/>
      <c r="JXY18" s="225"/>
      <c r="JXZ18" s="225"/>
      <c r="JYA18" s="225"/>
      <c r="JYB18" s="224"/>
      <c r="JYC18" s="224"/>
      <c r="JYD18" s="224"/>
      <c r="JYE18" s="224"/>
      <c r="JYF18" s="225"/>
      <c r="JYG18" s="226"/>
      <c r="JYH18" s="226"/>
      <c r="JYI18" s="226"/>
      <c r="JYJ18" s="226"/>
      <c r="JYK18" s="226"/>
      <c r="JYL18" s="225"/>
      <c r="JYM18" s="225"/>
      <c r="JYN18" s="225"/>
      <c r="KCO18" s="223"/>
      <c r="KCP18" s="223"/>
      <c r="KCV18" s="224"/>
      <c r="KCW18" s="225"/>
      <c r="KCX18" s="225"/>
      <c r="KCY18" s="225"/>
      <c r="KCZ18" s="224"/>
      <c r="KDA18" s="224"/>
      <c r="KDB18" s="224"/>
      <c r="KDC18" s="224"/>
      <c r="KDD18" s="225"/>
      <c r="KDE18" s="226"/>
      <c r="KDF18" s="226"/>
      <c r="KDG18" s="226"/>
      <c r="KDH18" s="226"/>
      <c r="KDI18" s="226"/>
      <c r="KDJ18" s="225"/>
      <c r="KDK18" s="225"/>
      <c r="KDL18" s="225"/>
      <c r="KHM18" s="223"/>
      <c r="KHN18" s="223"/>
      <c r="KHT18" s="224"/>
      <c r="KHU18" s="225"/>
      <c r="KHV18" s="225"/>
      <c r="KHW18" s="225"/>
      <c r="KHX18" s="224"/>
      <c r="KHY18" s="224"/>
      <c r="KHZ18" s="224"/>
      <c r="KIA18" s="224"/>
      <c r="KIB18" s="225"/>
      <c r="KIC18" s="226"/>
      <c r="KID18" s="226"/>
      <c r="KIE18" s="226"/>
      <c r="KIF18" s="226"/>
      <c r="KIG18" s="226"/>
      <c r="KIH18" s="225"/>
      <c r="KII18" s="225"/>
      <c r="KIJ18" s="225"/>
      <c r="KMK18" s="223"/>
      <c r="KML18" s="223"/>
      <c r="KMR18" s="224"/>
      <c r="KMS18" s="225"/>
      <c r="KMT18" s="225"/>
      <c r="KMU18" s="225"/>
      <c r="KMV18" s="224"/>
      <c r="KMW18" s="224"/>
      <c r="KMX18" s="224"/>
      <c r="KMY18" s="224"/>
      <c r="KMZ18" s="225"/>
      <c r="KNA18" s="226"/>
      <c r="KNB18" s="226"/>
      <c r="KNC18" s="226"/>
      <c r="KND18" s="226"/>
      <c r="KNE18" s="226"/>
      <c r="KNF18" s="225"/>
      <c r="KNG18" s="225"/>
      <c r="KNH18" s="225"/>
      <c r="KRI18" s="223"/>
      <c r="KRJ18" s="223"/>
      <c r="KRP18" s="224"/>
      <c r="KRQ18" s="225"/>
      <c r="KRR18" s="225"/>
      <c r="KRS18" s="225"/>
      <c r="KRT18" s="224"/>
      <c r="KRU18" s="224"/>
      <c r="KRV18" s="224"/>
      <c r="KRW18" s="224"/>
      <c r="KRX18" s="225"/>
      <c r="KRY18" s="226"/>
      <c r="KRZ18" s="226"/>
      <c r="KSA18" s="226"/>
      <c r="KSB18" s="226"/>
      <c r="KSC18" s="226"/>
      <c r="KSD18" s="225"/>
      <c r="KSE18" s="225"/>
      <c r="KSF18" s="225"/>
      <c r="KWG18" s="223"/>
      <c r="KWH18" s="223"/>
      <c r="KWN18" s="224"/>
      <c r="KWO18" s="225"/>
      <c r="KWP18" s="225"/>
      <c r="KWQ18" s="225"/>
      <c r="KWR18" s="224"/>
      <c r="KWS18" s="224"/>
      <c r="KWT18" s="224"/>
      <c r="KWU18" s="224"/>
      <c r="KWV18" s="225"/>
      <c r="KWW18" s="226"/>
      <c r="KWX18" s="226"/>
      <c r="KWY18" s="226"/>
      <c r="KWZ18" s="226"/>
      <c r="KXA18" s="226"/>
      <c r="KXB18" s="225"/>
      <c r="KXC18" s="225"/>
      <c r="KXD18" s="225"/>
      <c r="LBE18" s="223"/>
      <c r="LBF18" s="223"/>
      <c r="LBL18" s="224"/>
      <c r="LBM18" s="225"/>
      <c r="LBN18" s="225"/>
      <c r="LBO18" s="225"/>
      <c r="LBP18" s="224"/>
      <c r="LBQ18" s="224"/>
      <c r="LBR18" s="224"/>
      <c r="LBS18" s="224"/>
      <c r="LBT18" s="225"/>
      <c r="LBU18" s="226"/>
      <c r="LBV18" s="226"/>
      <c r="LBW18" s="226"/>
      <c r="LBX18" s="226"/>
      <c r="LBY18" s="226"/>
      <c r="LBZ18" s="225"/>
      <c r="LCA18" s="225"/>
      <c r="LCB18" s="225"/>
      <c r="LGC18" s="223"/>
      <c r="LGD18" s="223"/>
      <c r="LGJ18" s="224"/>
      <c r="LGK18" s="225"/>
      <c r="LGL18" s="225"/>
      <c r="LGM18" s="225"/>
      <c r="LGN18" s="224"/>
      <c r="LGO18" s="224"/>
      <c r="LGP18" s="224"/>
      <c r="LGQ18" s="224"/>
      <c r="LGR18" s="225"/>
      <c r="LGS18" s="226"/>
      <c r="LGT18" s="226"/>
      <c r="LGU18" s="226"/>
      <c r="LGV18" s="226"/>
      <c r="LGW18" s="226"/>
      <c r="LGX18" s="225"/>
      <c r="LGY18" s="225"/>
      <c r="LGZ18" s="225"/>
      <c r="LLA18" s="223"/>
      <c r="LLB18" s="223"/>
      <c r="LLH18" s="224"/>
      <c r="LLI18" s="225"/>
      <c r="LLJ18" s="225"/>
      <c r="LLK18" s="225"/>
      <c r="LLL18" s="224"/>
      <c r="LLM18" s="224"/>
      <c r="LLN18" s="224"/>
      <c r="LLO18" s="224"/>
      <c r="LLP18" s="225"/>
      <c r="LLQ18" s="226"/>
      <c r="LLR18" s="226"/>
      <c r="LLS18" s="226"/>
      <c r="LLT18" s="226"/>
      <c r="LLU18" s="226"/>
      <c r="LLV18" s="225"/>
      <c r="LLW18" s="225"/>
      <c r="LLX18" s="225"/>
      <c r="LPY18" s="223"/>
      <c r="LPZ18" s="223"/>
      <c r="LQF18" s="224"/>
      <c r="LQG18" s="225"/>
      <c r="LQH18" s="225"/>
      <c r="LQI18" s="225"/>
      <c r="LQJ18" s="224"/>
      <c r="LQK18" s="224"/>
      <c r="LQL18" s="224"/>
      <c r="LQM18" s="224"/>
      <c r="LQN18" s="225"/>
      <c r="LQO18" s="226"/>
      <c r="LQP18" s="226"/>
      <c r="LQQ18" s="226"/>
      <c r="LQR18" s="226"/>
      <c r="LQS18" s="226"/>
      <c r="LQT18" s="225"/>
      <c r="LQU18" s="225"/>
      <c r="LQV18" s="225"/>
      <c r="LUW18" s="223"/>
      <c r="LUX18" s="223"/>
      <c r="LVD18" s="224"/>
      <c r="LVE18" s="225"/>
      <c r="LVF18" s="225"/>
      <c r="LVG18" s="225"/>
      <c r="LVH18" s="224"/>
      <c r="LVI18" s="224"/>
      <c r="LVJ18" s="224"/>
      <c r="LVK18" s="224"/>
      <c r="LVL18" s="225"/>
      <c r="LVM18" s="226"/>
      <c r="LVN18" s="226"/>
      <c r="LVO18" s="226"/>
      <c r="LVP18" s="226"/>
      <c r="LVQ18" s="226"/>
      <c r="LVR18" s="225"/>
      <c r="LVS18" s="225"/>
      <c r="LVT18" s="225"/>
      <c r="LZU18" s="223"/>
      <c r="LZV18" s="223"/>
      <c r="MAB18" s="224"/>
      <c r="MAC18" s="225"/>
      <c r="MAD18" s="225"/>
      <c r="MAE18" s="225"/>
      <c r="MAF18" s="224"/>
      <c r="MAG18" s="224"/>
      <c r="MAH18" s="224"/>
      <c r="MAI18" s="224"/>
      <c r="MAJ18" s="225"/>
      <c r="MAK18" s="226"/>
      <c r="MAL18" s="226"/>
      <c r="MAM18" s="226"/>
      <c r="MAN18" s="226"/>
      <c r="MAO18" s="226"/>
      <c r="MAP18" s="225"/>
      <c r="MAQ18" s="225"/>
      <c r="MAR18" s="225"/>
      <c r="MES18" s="223"/>
      <c r="MET18" s="223"/>
      <c r="MEZ18" s="224"/>
      <c r="MFA18" s="225"/>
      <c r="MFB18" s="225"/>
      <c r="MFC18" s="225"/>
      <c r="MFD18" s="224"/>
      <c r="MFE18" s="224"/>
      <c r="MFF18" s="224"/>
      <c r="MFG18" s="224"/>
      <c r="MFH18" s="225"/>
      <c r="MFI18" s="226"/>
      <c r="MFJ18" s="226"/>
      <c r="MFK18" s="226"/>
      <c r="MFL18" s="226"/>
      <c r="MFM18" s="226"/>
      <c r="MFN18" s="225"/>
      <c r="MFO18" s="225"/>
      <c r="MFP18" s="225"/>
      <c r="MJQ18" s="223"/>
      <c r="MJR18" s="223"/>
      <c r="MJX18" s="224"/>
      <c r="MJY18" s="225"/>
      <c r="MJZ18" s="225"/>
      <c r="MKA18" s="225"/>
      <c r="MKB18" s="224"/>
      <c r="MKC18" s="224"/>
      <c r="MKD18" s="224"/>
      <c r="MKE18" s="224"/>
      <c r="MKF18" s="225"/>
      <c r="MKG18" s="226"/>
      <c r="MKH18" s="226"/>
      <c r="MKI18" s="226"/>
      <c r="MKJ18" s="226"/>
      <c r="MKK18" s="226"/>
      <c r="MKL18" s="225"/>
      <c r="MKM18" s="225"/>
      <c r="MKN18" s="225"/>
      <c r="MOO18" s="223"/>
      <c r="MOP18" s="223"/>
      <c r="MOV18" s="224"/>
      <c r="MOW18" s="225"/>
      <c r="MOX18" s="225"/>
      <c r="MOY18" s="225"/>
      <c r="MOZ18" s="224"/>
      <c r="MPA18" s="224"/>
      <c r="MPB18" s="224"/>
      <c r="MPC18" s="224"/>
      <c r="MPD18" s="225"/>
      <c r="MPE18" s="226"/>
      <c r="MPF18" s="226"/>
      <c r="MPG18" s="226"/>
      <c r="MPH18" s="226"/>
      <c r="MPI18" s="226"/>
      <c r="MPJ18" s="225"/>
      <c r="MPK18" s="225"/>
      <c r="MPL18" s="225"/>
      <c r="MTM18" s="223"/>
      <c r="MTN18" s="223"/>
      <c r="MTT18" s="224"/>
      <c r="MTU18" s="225"/>
      <c r="MTV18" s="225"/>
      <c r="MTW18" s="225"/>
      <c r="MTX18" s="224"/>
      <c r="MTY18" s="224"/>
      <c r="MTZ18" s="224"/>
      <c r="MUA18" s="224"/>
      <c r="MUB18" s="225"/>
      <c r="MUC18" s="226"/>
      <c r="MUD18" s="226"/>
      <c r="MUE18" s="226"/>
      <c r="MUF18" s="226"/>
      <c r="MUG18" s="226"/>
      <c r="MUH18" s="225"/>
      <c r="MUI18" s="225"/>
      <c r="MUJ18" s="225"/>
      <c r="MYK18" s="223"/>
      <c r="MYL18" s="223"/>
      <c r="MYR18" s="224"/>
      <c r="MYS18" s="225"/>
      <c r="MYT18" s="225"/>
      <c r="MYU18" s="225"/>
      <c r="MYV18" s="224"/>
      <c r="MYW18" s="224"/>
      <c r="MYX18" s="224"/>
      <c r="MYY18" s="224"/>
      <c r="MYZ18" s="225"/>
      <c r="MZA18" s="226"/>
      <c r="MZB18" s="226"/>
      <c r="MZC18" s="226"/>
      <c r="MZD18" s="226"/>
      <c r="MZE18" s="226"/>
      <c r="MZF18" s="225"/>
      <c r="MZG18" s="225"/>
      <c r="MZH18" s="225"/>
      <c r="NDI18" s="223"/>
      <c r="NDJ18" s="223"/>
      <c r="NDP18" s="224"/>
      <c r="NDQ18" s="225"/>
      <c r="NDR18" s="225"/>
      <c r="NDS18" s="225"/>
      <c r="NDT18" s="224"/>
      <c r="NDU18" s="224"/>
      <c r="NDV18" s="224"/>
      <c r="NDW18" s="224"/>
      <c r="NDX18" s="225"/>
      <c r="NDY18" s="226"/>
      <c r="NDZ18" s="226"/>
      <c r="NEA18" s="226"/>
      <c r="NEB18" s="226"/>
      <c r="NEC18" s="226"/>
      <c r="NED18" s="225"/>
      <c r="NEE18" s="225"/>
      <c r="NEF18" s="225"/>
      <c r="NIG18" s="223"/>
      <c r="NIH18" s="223"/>
      <c r="NIN18" s="224"/>
      <c r="NIO18" s="225"/>
      <c r="NIP18" s="225"/>
      <c r="NIQ18" s="225"/>
      <c r="NIR18" s="224"/>
      <c r="NIS18" s="224"/>
      <c r="NIT18" s="224"/>
      <c r="NIU18" s="224"/>
      <c r="NIV18" s="225"/>
      <c r="NIW18" s="226"/>
      <c r="NIX18" s="226"/>
      <c r="NIY18" s="226"/>
      <c r="NIZ18" s="226"/>
      <c r="NJA18" s="226"/>
      <c r="NJB18" s="225"/>
      <c r="NJC18" s="225"/>
      <c r="NJD18" s="225"/>
      <c r="NNE18" s="223"/>
      <c r="NNF18" s="223"/>
      <c r="NNL18" s="224"/>
      <c r="NNM18" s="225"/>
      <c r="NNN18" s="225"/>
      <c r="NNO18" s="225"/>
      <c r="NNP18" s="224"/>
      <c r="NNQ18" s="224"/>
      <c r="NNR18" s="224"/>
      <c r="NNS18" s="224"/>
      <c r="NNT18" s="225"/>
      <c r="NNU18" s="226"/>
      <c r="NNV18" s="226"/>
      <c r="NNW18" s="226"/>
      <c r="NNX18" s="226"/>
      <c r="NNY18" s="226"/>
      <c r="NNZ18" s="225"/>
      <c r="NOA18" s="225"/>
      <c r="NOB18" s="225"/>
      <c r="NSC18" s="223"/>
      <c r="NSD18" s="223"/>
      <c r="NSJ18" s="224"/>
      <c r="NSK18" s="225"/>
      <c r="NSL18" s="225"/>
      <c r="NSM18" s="225"/>
      <c r="NSN18" s="224"/>
      <c r="NSO18" s="224"/>
      <c r="NSP18" s="224"/>
      <c r="NSQ18" s="224"/>
      <c r="NSR18" s="225"/>
      <c r="NSS18" s="226"/>
      <c r="NST18" s="226"/>
      <c r="NSU18" s="226"/>
      <c r="NSV18" s="226"/>
      <c r="NSW18" s="226"/>
      <c r="NSX18" s="225"/>
      <c r="NSY18" s="225"/>
      <c r="NSZ18" s="225"/>
      <c r="NXA18" s="223"/>
      <c r="NXB18" s="223"/>
      <c r="NXH18" s="224"/>
      <c r="NXI18" s="225"/>
      <c r="NXJ18" s="225"/>
      <c r="NXK18" s="225"/>
      <c r="NXL18" s="224"/>
      <c r="NXM18" s="224"/>
      <c r="NXN18" s="224"/>
      <c r="NXO18" s="224"/>
      <c r="NXP18" s="225"/>
      <c r="NXQ18" s="226"/>
      <c r="NXR18" s="226"/>
      <c r="NXS18" s="226"/>
      <c r="NXT18" s="226"/>
      <c r="NXU18" s="226"/>
      <c r="NXV18" s="225"/>
      <c r="NXW18" s="225"/>
      <c r="NXX18" s="225"/>
      <c r="OBY18" s="223"/>
      <c r="OBZ18" s="223"/>
      <c r="OCF18" s="224"/>
      <c r="OCG18" s="225"/>
      <c r="OCH18" s="225"/>
      <c r="OCI18" s="225"/>
      <c r="OCJ18" s="224"/>
      <c r="OCK18" s="224"/>
      <c r="OCL18" s="224"/>
      <c r="OCM18" s="224"/>
      <c r="OCN18" s="225"/>
      <c r="OCO18" s="226"/>
      <c r="OCP18" s="226"/>
      <c r="OCQ18" s="226"/>
      <c r="OCR18" s="226"/>
      <c r="OCS18" s="226"/>
      <c r="OCT18" s="225"/>
      <c r="OCU18" s="225"/>
      <c r="OCV18" s="225"/>
      <c r="OGW18" s="223"/>
      <c r="OGX18" s="223"/>
      <c r="OHD18" s="224"/>
      <c r="OHE18" s="225"/>
      <c r="OHF18" s="225"/>
      <c r="OHG18" s="225"/>
      <c r="OHH18" s="224"/>
      <c r="OHI18" s="224"/>
      <c r="OHJ18" s="224"/>
      <c r="OHK18" s="224"/>
      <c r="OHL18" s="225"/>
      <c r="OHM18" s="226"/>
      <c r="OHN18" s="226"/>
      <c r="OHO18" s="226"/>
      <c r="OHP18" s="226"/>
      <c r="OHQ18" s="226"/>
      <c r="OHR18" s="225"/>
      <c r="OHS18" s="225"/>
      <c r="OHT18" s="225"/>
      <c r="OLU18" s="223"/>
      <c r="OLV18" s="223"/>
      <c r="OMB18" s="224"/>
      <c r="OMC18" s="225"/>
      <c r="OMD18" s="225"/>
      <c r="OME18" s="225"/>
      <c r="OMF18" s="224"/>
      <c r="OMG18" s="224"/>
      <c r="OMH18" s="224"/>
      <c r="OMI18" s="224"/>
      <c r="OMJ18" s="225"/>
      <c r="OMK18" s="226"/>
      <c r="OML18" s="226"/>
      <c r="OMM18" s="226"/>
      <c r="OMN18" s="226"/>
      <c r="OMO18" s="226"/>
      <c r="OMP18" s="225"/>
      <c r="OMQ18" s="225"/>
      <c r="OMR18" s="225"/>
      <c r="OQS18" s="223"/>
      <c r="OQT18" s="223"/>
      <c r="OQZ18" s="224"/>
      <c r="ORA18" s="225"/>
      <c r="ORB18" s="225"/>
      <c r="ORC18" s="225"/>
      <c r="ORD18" s="224"/>
      <c r="ORE18" s="224"/>
      <c r="ORF18" s="224"/>
      <c r="ORG18" s="224"/>
      <c r="ORH18" s="225"/>
      <c r="ORI18" s="226"/>
      <c r="ORJ18" s="226"/>
      <c r="ORK18" s="226"/>
      <c r="ORL18" s="226"/>
      <c r="ORM18" s="226"/>
      <c r="ORN18" s="225"/>
      <c r="ORO18" s="225"/>
      <c r="ORP18" s="225"/>
      <c r="OVQ18" s="223"/>
      <c r="OVR18" s="223"/>
      <c r="OVX18" s="224"/>
      <c r="OVY18" s="225"/>
      <c r="OVZ18" s="225"/>
      <c r="OWA18" s="225"/>
      <c r="OWB18" s="224"/>
      <c r="OWC18" s="224"/>
      <c r="OWD18" s="224"/>
      <c r="OWE18" s="224"/>
      <c r="OWF18" s="225"/>
      <c r="OWG18" s="226"/>
      <c r="OWH18" s="226"/>
      <c r="OWI18" s="226"/>
      <c r="OWJ18" s="226"/>
      <c r="OWK18" s="226"/>
      <c r="OWL18" s="225"/>
      <c r="OWM18" s="225"/>
      <c r="OWN18" s="225"/>
      <c r="PAO18" s="223"/>
      <c r="PAP18" s="223"/>
      <c r="PAV18" s="224"/>
      <c r="PAW18" s="225"/>
      <c r="PAX18" s="225"/>
      <c r="PAY18" s="225"/>
      <c r="PAZ18" s="224"/>
      <c r="PBA18" s="224"/>
      <c r="PBB18" s="224"/>
      <c r="PBC18" s="224"/>
      <c r="PBD18" s="225"/>
      <c r="PBE18" s="226"/>
      <c r="PBF18" s="226"/>
      <c r="PBG18" s="226"/>
      <c r="PBH18" s="226"/>
      <c r="PBI18" s="226"/>
      <c r="PBJ18" s="225"/>
      <c r="PBK18" s="225"/>
      <c r="PBL18" s="225"/>
      <c r="PFM18" s="223"/>
      <c r="PFN18" s="223"/>
      <c r="PFT18" s="224"/>
      <c r="PFU18" s="225"/>
      <c r="PFV18" s="225"/>
      <c r="PFW18" s="225"/>
      <c r="PFX18" s="224"/>
      <c r="PFY18" s="224"/>
      <c r="PFZ18" s="224"/>
      <c r="PGA18" s="224"/>
      <c r="PGB18" s="225"/>
      <c r="PGC18" s="226"/>
      <c r="PGD18" s="226"/>
      <c r="PGE18" s="226"/>
      <c r="PGF18" s="226"/>
      <c r="PGG18" s="226"/>
      <c r="PGH18" s="225"/>
      <c r="PGI18" s="225"/>
      <c r="PGJ18" s="225"/>
      <c r="PKK18" s="223"/>
      <c r="PKL18" s="223"/>
      <c r="PKR18" s="224"/>
      <c r="PKS18" s="225"/>
      <c r="PKT18" s="225"/>
      <c r="PKU18" s="225"/>
      <c r="PKV18" s="224"/>
      <c r="PKW18" s="224"/>
      <c r="PKX18" s="224"/>
      <c r="PKY18" s="224"/>
      <c r="PKZ18" s="225"/>
      <c r="PLA18" s="226"/>
      <c r="PLB18" s="226"/>
      <c r="PLC18" s="226"/>
      <c r="PLD18" s="226"/>
      <c r="PLE18" s="226"/>
      <c r="PLF18" s="225"/>
      <c r="PLG18" s="225"/>
      <c r="PLH18" s="225"/>
      <c r="PPI18" s="223"/>
      <c r="PPJ18" s="223"/>
      <c r="PPP18" s="224"/>
      <c r="PPQ18" s="225"/>
      <c r="PPR18" s="225"/>
      <c r="PPS18" s="225"/>
      <c r="PPT18" s="224"/>
      <c r="PPU18" s="224"/>
      <c r="PPV18" s="224"/>
      <c r="PPW18" s="224"/>
      <c r="PPX18" s="225"/>
      <c r="PPY18" s="226"/>
      <c r="PPZ18" s="226"/>
      <c r="PQA18" s="226"/>
      <c r="PQB18" s="226"/>
      <c r="PQC18" s="226"/>
      <c r="PQD18" s="225"/>
      <c r="PQE18" s="225"/>
      <c r="PQF18" s="225"/>
      <c r="PUG18" s="223"/>
      <c r="PUH18" s="223"/>
      <c r="PUN18" s="224"/>
      <c r="PUO18" s="225"/>
      <c r="PUP18" s="225"/>
      <c r="PUQ18" s="225"/>
      <c r="PUR18" s="224"/>
      <c r="PUS18" s="224"/>
      <c r="PUT18" s="224"/>
      <c r="PUU18" s="224"/>
      <c r="PUV18" s="225"/>
      <c r="PUW18" s="226"/>
      <c r="PUX18" s="226"/>
      <c r="PUY18" s="226"/>
      <c r="PUZ18" s="226"/>
      <c r="PVA18" s="226"/>
      <c r="PVB18" s="225"/>
      <c r="PVC18" s="225"/>
      <c r="PVD18" s="225"/>
      <c r="PZE18" s="223"/>
      <c r="PZF18" s="223"/>
      <c r="PZL18" s="224"/>
      <c r="PZM18" s="225"/>
      <c r="PZN18" s="225"/>
      <c r="PZO18" s="225"/>
      <c r="PZP18" s="224"/>
      <c r="PZQ18" s="224"/>
      <c r="PZR18" s="224"/>
      <c r="PZS18" s="224"/>
      <c r="PZT18" s="225"/>
      <c r="PZU18" s="226"/>
      <c r="PZV18" s="226"/>
      <c r="PZW18" s="226"/>
      <c r="PZX18" s="226"/>
      <c r="PZY18" s="226"/>
      <c r="PZZ18" s="225"/>
      <c r="QAA18" s="225"/>
      <c r="QAB18" s="225"/>
      <c r="QEC18" s="223"/>
      <c r="QED18" s="223"/>
      <c r="QEJ18" s="224"/>
      <c r="QEK18" s="225"/>
      <c r="QEL18" s="225"/>
      <c r="QEM18" s="225"/>
      <c r="QEN18" s="224"/>
      <c r="QEO18" s="224"/>
      <c r="QEP18" s="224"/>
      <c r="QEQ18" s="224"/>
      <c r="QER18" s="225"/>
      <c r="QES18" s="226"/>
      <c r="QET18" s="226"/>
      <c r="QEU18" s="226"/>
      <c r="QEV18" s="226"/>
      <c r="QEW18" s="226"/>
      <c r="QEX18" s="225"/>
      <c r="QEY18" s="225"/>
      <c r="QEZ18" s="225"/>
      <c r="QJA18" s="223"/>
      <c r="QJB18" s="223"/>
      <c r="QJH18" s="224"/>
      <c r="QJI18" s="225"/>
      <c r="QJJ18" s="225"/>
      <c r="QJK18" s="225"/>
      <c r="QJL18" s="224"/>
      <c r="QJM18" s="224"/>
      <c r="QJN18" s="224"/>
      <c r="QJO18" s="224"/>
      <c r="QJP18" s="225"/>
      <c r="QJQ18" s="226"/>
      <c r="QJR18" s="226"/>
      <c r="QJS18" s="226"/>
      <c r="QJT18" s="226"/>
      <c r="QJU18" s="226"/>
      <c r="QJV18" s="225"/>
      <c r="QJW18" s="225"/>
      <c r="QJX18" s="225"/>
      <c r="QNY18" s="223"/>
      <c r="QNZ18" s="223"/>
      <c r="QOF18" s="224"/>
      <c r="QOG18" s="225"/>
      <c r="QOH18" s="225"/>
      <c r="QOI18" s="225"/>
      <c r="QOJ18" s="224"/>
      <c r="QOK18" s="224"/>
      <c r="QOL18" s="224"/>
      <c r="QOM18" s="224"/>
      <c r="QON18" s="225"/>
      <c r="QOO18" s="226"/>
      <c r="QOP18" s="226"/>
      <c r="QOQ18" s="226"/>
      <c r="QOR18" s="226"/>
      <c r="QOS18" s="226"/>
      <c r="QOT18" s="225"/>
      <c r="QOU18" s="225"/>
      <c r="QOV18" s="225"/>
      <c r="QSW18" s="223"/>
      <c r="QSX18" s="223"/>
      <c r="QTD18" s="224"/>
      <c r="QTE18" s="225"/>
      <c r="QTF18" s="225"/>
      <c r="QTG18" s="225"/>
      <c r="QTH18" s="224"/>
      <c r="QTI18" s="224"/>
      <c r="QTJ18" s="224"/>
      <c r="QTK18" s="224"/>
      <c r="QTL18" s="225"/>
      <c r="QTM18" s="226"/>
      <c r="QTN18" s="226"/>
      <c r="QTO18" s="226"/>
      <c r="QTP18" s="226"/>
      <c r="QTQ18" s="226"/>
      <c r="QTR18" s="225"/>
      <c r="QTS18" s="225"/>
      <c r="QTT18" s="225"/>
      <c r="QXU18" s="223"/>
      <c r="QXV18" s="223"/>
      <c r="QYB18" s="224"/>
      <c r="QYC18" s="225"/>
      <c r="QYD18" s="225"/>
      <c r="QYE18" s="225"/>
      <c r="QYF18" s="224"/>
      <c r="QYG18" s="224"/>
      <c r="QYH18" s="224"/>
      <c r="QYI18" s="224"/>
      <c r="QYJ18" s="225"/>
      <c r="QYK18" s="226"/>
      <c r="QYL18" s="226"/>
      <c r="QYM18" s="226"/>
      <c r="QYN18" s="226"/>
      <c r="QYO18" s="226"/>
      <c r="QYP18" s="225"/>
      <c r="QYQ18" s="225"/>
      <c r="QYR18" s="225"/>
      <c r="RCS18" s="223"/>
      <c r="RCT18" s="223"/>
      <c r="RCZ18" s="224"/>
      <c r="RDA18" s="225"/>
      <c r="RDB18" s="225"/>
      <c r="RDC18" s="225"/>
      <c r="RDD18" s="224"/>
      <c r="RDE18" s="224"/>
      <c r="RDF18" s="224"/>
      <c r="RDG18" s="224"/>
      <c r="RDH18" s="225"/>
      <c r="RDI18" s="226"/>
      <c r="RDJ18" s="226"/>
      <c r="RDK18" s="226"/>
      <c r="RDL18" s="226"/>
      <c r="RDM18" s="226"/>
      <c r="RDN18" s="225"/>
      <c r="RDO18" s="225"/>
      <c r="RDP18" s="225"/>
      <c r="RHQ18" s="223"/>
      <c r="RHR18" s="223"/>
      <c r="RHX18" s="224"/>
      <c r="RHY18" s="225"/>
      <c r="RHZ18" s="225"/>
      <c r="RIA18" s="225"/>
      <c r="RIB18" s="224"/>
      <c r="RIC18" s="224"/>
      <c r="RID18" s="224"/>
      <c r="RIE18" s="224"/>
      <c r="RIF18" s="225"/>
      <c r="RIG18" s="226"/>
      <c r="RIH18" s="226"/>
      <c r="RII18" s="226"/>
      <c r="RIJ18" s="226"/>
      <c r="RIK18" s="226"/>
      <c r="RIL18" s="225"/>
      <c r="RIM18" s="225"/>
      <c r="RIN18" s="225"/>
      <c r="RMO18" s="223"/>
      <c r="RMP18" s="223"/>
      <c r="RMV18" s="224"/>
      <c r="RMW18" s="225"/>
      <c r="RMX18" s="225"/>
      <c r="RMY18" s="225"/>
      <c r="RMZ18" s="224"/>
      <c r="RNA18" s="224"/>
      <c r="RNB18" s="224"/>
      <c r="RNC18" s="224"/>
      <c r="RND18" s="225"/>
      <c r="RNE18" s="226"/>
      <c r="RNF18" s="226"/>
      <c r="RNG18" s="226"/>
      <c r="RNH18" s="226"/>
      <c r="RNI18" s="226"/>
      <c r="RNJ18" s="225"/>
      <c r="RNK18" s="225"/>
      <c r="RNL18" s="225"/>
      <c r="RRM18" s="223"/>
      <c r="RRN18" s="223"/>
      <c r="RRT18" s="224"/>
      <c r="RRU18" s="225"/>
      <c r="RRV18" s="225"/>
      <c r="RRW18" s="225"/>
      <c r="RRX18" s="224"/>
      <c r="RRY18" s="224"/>
      <c r="RRZ18" s="224"/>
      <c r="RSA18" s="224"/>
      <c r="RSB18" s="225"/>
      <c r="RSC18" s="226"/>
      <c r="RSD18" s="226"/>
      <c r="RSE18" s="226"/>
      <c r="RSF18" s="226"/>
      <c r="RSG18" s="226"/>
      <c r="RSH18" s="225"/>
      <c r="RSI18" s="225"/>
      <c r="RSJ18" s="225"/>
      <c r="RWK18" s="223"/>
      <c r="RWL18" s="223"/>
      <c r="RWR18" s="224"/>
      <c r="RWS18" s="225"/>
      <c r="RWT18" s="225"/>
      <c r="RWU18" s="225"/>
      <c r="RWV18" s="224"/>
      <c r="RWW18" s="224"/>
      <c r="RWX18" s="224"/>
      <c r="RWY18" s="224"/>
      <c r="RWZ18" s="225"/>
      <c r="RXA18" s="226"/>
      <c r="RXB18" s="226"/>
      <c r="RXC18" s="226"/>
      <c r="RXD18" s="226"/>
      <c r="RXE18" s="226"/>
      <c r="RXF18" s="225"/>
      <c r="RXG18" s="225"/>
      <c r="RXH18" s="225"/>
      <c r="SBI18" s="223"/>
      <c r="SBJ18" s="223"/>
      <c r="SBP18" s="224"/>
      <c r="SBQ18" s="225"/>
      <c r="SBR18" s="225"/>
      <c r="SBS18" s="225"/>
      <c r="SBT18" s="224"/>
      <c r="SBU18" s="224"/>
      <c r="SBV18" s="224"/>
      <c r="SBW18" s="224"/>
      <c r="SBX18" s="225"/>
      <c r="SBY18" s="226"/>
      <c r="SBZ18" s="226"/>
      <c r="SCA18" s="226"/>
      <c r="SCB18" s="226"/>
      <c r="SCC18" s="226"/>
      <c r="SCD18" s="225"/>
      <c r="SCE18" s="225"/>
      <c r="SCF18" s="225"/>
    </row>
    <row r="19" spans="1:1024 1129:2048 2153:3072 3177:4096 4201:5120 5225:6144 6249:7168 7273:8192 8297:9216 9321:10240 10345:11264 11369:12288 12393:12928" ht="13.2" x14ac:dyDescent="0.25">
      <c r="A19" s="221">
        <f>VLOOKUP(B19,CW18:CX22,2,FALSE)</f>
        <v>2</v>
      </c>
      <c r="B19" s="221" t="str">
        <f>'Countries and Timezone'!C16</f>
        <v>Ukraine</v>
      </c>
      <c r="C19" s="221">
        <f>SUMPRODUCT((CZ3:CZ42=B19)*(DD3:DD42="W"))+SUMPRODUCT((DC3:DC42=B19)*(DE3:DE42="W"))</f>
        <v>0</v>
      </c>
      <c r="D19" s="221">
        <f>SUMPRODUCT((CZ3:CZ42=B19)*(DD3:DD42="D"))+SUMPRODUCT((DC3:DC42=B19)*(DE3:DE42="D"))</f>
        <v>0</v>
      </c>
      <c r="E19" s="221">
        <f>SUMPRODUCT((CZ3:CZ42=B19)*(DD3:DD42="L"))+SUMPRODUCT((DC3:DC42=B19)*(DE3:DE42="L"))</f>
        <v>0</v>
      </c>
      <c r="F19" s="221">
        <f>SUMIF(CZ3:CZ60,B19,DA3:DA60)+SUMIF(DC3:DC60,B19,DB3:DB60)</f>
        <v>0</v>
      </c>
      <c r="G19" s="221">
        <f>SUMIF(DC3:DC60,B19,DA3:DA60)+SUMIF(CZ3:CZ60,B19,DB3:DB60)</f>
        <v>0</v>
      </c>
      <c r="H19" s="221">
        <f t="shared" si="66"/>
        <v>1000</v>
      </c>
      <c r="I19" s="221">
        <f t="shared" si="67"/>
        <v>0</v>
      </c>
      <c r="J19" s="221">
        <v>13</v>
      </c>
      <c r="K19" s="221">
        <f>IF(COUNTIF(I18:I22,4)&lt;&gt;4,RANK(I19,I18:I22),I59)</f>
        <v>1</v>
      </c>
      <c r="M19" s="221">
        <f>SUMPRODUCT((K18:K21=K19)*(J18:J21&lt;J19))+K19</f>
        <v>3</v>
      </c>
      <c r="N19" s="221" t="str">
        <f>INDEX(B18:B22,MATCH(2,M18:M22,0),0)</f>
        <v>Poland</v>
      </c>
      <c r="O19" s="221">
        <f>INDEX(K18:K22,MATCH(N19,B18:B22,0),0)</f>
        <v>1</v>
      </c>
      <c r="P19" s="221" t="str">
        <f>IF(P18&lt;&gt;"",N19,"")</f>
        <v>Poland</v>
      </c>
      <c r="Q19" s="221" t="str">
        <f>IF(Q18&lt;&gt;"",N20,"")</f>
        <v/>
      </c>
      <c r="R19" s="221" t="str">
        <f>IF(R18&lt;&gt;"",N21,"")</f>
        <v/>
      </c>
      <c r="S19" s="221" t="str">
        <f>IF(S18&lt;&gt;"",N22,"")</f>
        <v/>
      </c>
      <c r="U19" s="221" t="str">
        <f t="shared" ref="U19:U21" si="75">IF(P19&lt;&gt;"",P19,"")</f>
        <v>Poland</v>
      </c>
      <c r="V19" s="221">
        <f>SUMPRODUCT((CZ3:CZ42=U19)*(DC3:DC42=U20)*(DD3:DD42="W"))+SUMPRODUCT((CZ3:CZ42=U19)*(DC3:DC42=U21)*(DD3:DD42="W"))+SUMPRODUCT((CZ3:CZ42=U19)*(DC3:DC42=U22)*(DD3:DD42="W"))+SUMPRODUCT((CZ3:CZ42=U19)*(DC3:DC42=U18)*(DD3:DD42="W"))+SUMPRODUCT((CZ3:CZ42=U20)*(DC3:DC42=U19)*(DE3:DE42="W"))+SUMPRODUCT((CZ3:CZ42=U21)*(DC3:DC42=U19)*(DE3:DE42="W"))+SUMPRODUCT((CZ3:CZ42=U22)*(DC3:DC42=U19)*(DE3:DE42="W"))+SUMPRODUCT((CZ3:CZ42=U18)*(DC3:DC42=U19)*(DE3:DE42="W"))</f>
        <v>0</v>
      </c>
      <c r="W19" s="221">
        <f>SUMPRODUCT((CZ3:CZ42=U19)*(DC3:DC42=U20)*(DD3:DD42="D"))+SUMPRODUCT((CZ3:CZ42=U19)*(DC3:DC42=U21)*(DD3:DD42="D"))+SUMPRODUCT((CZ3:CZ42=U19)*(DC3:DC42=U22)*(DD3:DD42="D"))+SUMPRODUCT((CZ3:CZ42=U19)*(DC3:DC42=U18)*(DD3:DD42="D"))+SUMPRODUCT((CZ3:CZ42=U20)*(DC3:DC42=U19)*(DD3:DD42="D"))+SUMPRODUCT((CZ3:CZ42=U21)*(DC3:DC42=U19)*(DD3:DD42="D"))+SUMPRODUCT((CZ3:CZ42=U22)*(DC3:DC42=U19)*(DD3:DD42="D"))+SUMPRODUCT((CZ3:CZ42=U18)*(DC3:DC42=U19)*(DD3:DD42="D"))</f>
        <v>0</v>
      </c>
      <c r="X19" s="221">
        <f>SUMPRODUCT((CZ3:CZ42=U19)*(DC3:DC42=U20)*(DD3:DD42="L"))+SUMPRODUCT((CZ3:CZ42=U19)*(DC3:DC42=U21)*(DD3:DD42="L"))+SUMPRODUCT((CZ3:CZ42=U19)*(DC3:DC42=U22)*(DD3:DD42="L"))+SUMPRODUCT((CZ3:CZ42=U19)*(DC3:DC42=U18)*(DD3:DD42="L"))+SUMPRODUCT((CZ3:CZ42=U20)*(DC3:DC42=U19)*(DE3:DE42="L"))+SUMPRODUCT((CZ3:CZ42=U21)*(DC3:DC42=U19)*(DE3:DE42="L"))+SUMPRODUCT((CZ3:CZ42=U22)*(DC3:DC42=U19)*(DE3:DE42="L"))+SUMPRODUCT((CZ3:CZ42=U18)*(DC3:DC42=U19)*(DE3:DE42="L"))</f>
        <v>0</v>
      </c>
      <c r="Y19" s="221">
        <f>SUMPRODUCT((CZ3:CZ42=U19)*(DC3:DC42=U20)*DA3:DA42)+SUMPRODUCT((CZ3:CZ42=U19)*(DC3:DC42=U21)*DA3:DA42)+SUMPRODUCT((CZ3:CZ42=U19)*(DC3:DC42=U22)*DA3:DA42)+SUMPRODUCT((CZ3:CZ42=U19)*(DC3:DC42=U18)*DA3:DA42)+SUMPRODUCT((CZ3:CZ42=U20)*(DC3:DC42=U19)*DB3:DB42)+SUMPRODUCT((CZ3:CZ42=U21)*(DC3:DC42=U19)*DB3:DB42)+SUMPRODUCT((CZ3:CZ42=U22)*(DC3:DC42=U19)*DB3:DB42)+SUMPRODUCT((CZ3:CZ42=U18)*(DC3:DC42=U19)*DB3:DB42)</f>
        <v>0</v>
      </c>
      <c r="Z19" s="221">
        <f>SUMPRODUCT((CZ3:CZ42=U19)*(DC3:DC42=U20)*DB3:DB42)+SUMPRODUCT((CZ3:CZ42=U19)*(DC3:DC42=U21)*DB3:DB42)+SUMPRODUCT((CZ3:CZ42=U19)*(DC3:DC42=U22)*DB3:DB42)+SUMPRODUCT((CZ3:CZ42=U19)*(DC3:DC42=U18)*DB3:DB42)+SUMPRODUCT((CZ3:CZ42=U20)*(DC3:DC42=U19)*DA3:DA42)+SUMPRODUCT((CZ3:CZ42=U21)*(DC3:DC42=U19)*DA3:DA42)+SUMPRODUCT((CZ3:CZ42=U22)*(DC3:DC42=U19)*DA3:DA42)+SUMPRODUCT((CZ3:CZ42=U18)*(DC3:DC42=U19)*DA3:DA42)</f>
        <v>0</v>
      </c>
      <c r="AA19" s="221">
        <f>Y19-Z19+1000</f>
        <v>1000</v>
      </c>
      <c r="AB19" s="221">
        <f t="shared" si="68"/>
        <v>0</v>
      </c>
      <c r="AC19" s="221">
        <f>IF(U19&lt;&gt;"",VLOOKUP(U19,B4:H40,7,FALSE),"")</f>
        <v>1000</v>
      </c>
      <c r="AD19" s="221">
        <f>IF(U19&lt;&gt;"",VLOOKUP(U19,B4:H40,5,FALSE),"")</f>
        <v>0</v>
      </c>
      <c r="AE19" s="221">
        <f>IF(U19&lt;&gt;"",VLOOKUP(U19,B4:J40,9,FALSE),"")</f>
        <v>10</v>
      </c>
      <c r="AF19" s="221">
        <f t="shared" si="69"/>
        <v>0</v>
      </c>
      <c r="AG19" s="221">
        <f>IF(U19&lt;&gt;"",RANK(AF19,AF18:AF22),"")</f>
        <v>1</v>
      </c>
      <c r="AH19" s="221">
        <f>IF(U19&lt;&gt;"",SUMPRODUCT((AF18:AF22=AF19)*(AA18:AA22&gt;AA19)),"")</f>
        <v>0</v>
      </c>
      <c r="AI19" s="221">
        <f>IF(U19&lt;&gt;"",SUMPRODUCT((AF18:AF22=AF19)*(AA18:AA22=AA19)*(Y18:Y22&gt;Y19)),"")</f>
        <v>0</v>
      </c>
      <c r="AJ19" s="221">
        <f>IF(U19&lt;&gt;"",SUMPRODUCT((AF18:AF22=AF19)*(AA18:AA22=AA19)*(Y18:Y22=Y19)*(AC18:AC22&gt;AC19)),"")</f>
        <v>0</v>
      </c>
      <c r="AK19" s="221">
        <f>IF(U19&lt;&gt;"",SUMPRODUCT((AF18:AF22=AF19)*(AA18:AA22=AA19)*(Y18:Y22=Y19)*(AC18:AC22=AC19)*(AD18:AD22&gt;AD19)),"")</f>
        <v>0</v>
      </c>
      <c r="AL19" s="221">
        <f>IF(U19&lt;&gt;"",SUMPRODUCT((AF18:AF22=AF19)*(AA18:AA22=AA19)*(Y18:Y22=Y19)*(AC18:AC22=AC19)*(AD18:AD22=AD19)*(AE18:AE22&gt;AE19)),"")</f>
        <v>2</v>
      </c>
      <c r="AM19" s="221">
        <f t="shared" ref="AM19:AM21" si="76">IF(U19&lt;&gt;"",IF(AM59&lt;&gt;"",IF(T$57=3,AM59,AM59+T$57),SUM(AG19:AL19)),"")</f>
        <v>3</v>
      </c>
      <c r="AN19" s="221" t="str">
        <f>IF(U19&lt;&gt;"",INDEX(U18:U22,MATCH(2,AM18:AM22,0),0),"")</f>
        <v>Ukraine</v>
      </c>
      <c r="AO19" s="221" t="str">
        <f>IF(Q18&lt;&gt;"",Q18,"")</f>
        <v/>
      </c>
      <c r="AP19" s="221">
        <f>SUMPRODUCT((CZ3:CZ42=AO19)*(DC3:DC42=AO20)*(DD3:DD42="W"))+SUMPRODUCT((CZ3:CZ42=AO19)*(DC3:DC42=AO21)*(DD3:DD42="W"))+SUMPRODUCT((CZ3:CZ42=AO19)*(DC3:DC42=AO22)*(DD3:DD42="W"))+SUMPRODUCT((CZ3:CZ42=AO20)*(DC3:DC42=AO19)*(DE3:DE42="W"))+SUMPRODUCT((CZ3:CZ42=AO21)*(DC3:DC42=AO19)*(DE3:DE42="W"))+SUMPRODUCT((CZ3:CZ42=AO22)*(DC3:DC42=AO19)*(DE3:DE42="W"))</f>
        <v>0</v>
      </c>
      <c r="AQ19" s="221">
        <f>SUMPRODUCT((CZ3:CZ42=AO19)*(DC3:DC42=AO20)*(DD3:DD42="D"))+SUMPRODUCT((CZ3:CZ42=AO19)*(DC3:DC42=AO21)*(DD3:DD42="D"))+SUMPRODUCT((CZ3:CZ42=AO19)*(DC3:DC42=AO22)*(DD3:DD42="D"))+SUMPRODUCT((CZ3:CZ42=AO20)*(DC3:DC42=AO19)*(DD3:DD42="D"))+SUMPRODUCT((CZ3:CZ42=AO21)*(DC3:DC42=AO19)*(DD3:DD42="D"))+SUMPRODUCT((CZ3:CZ42=AO22)*(DC3:DC42=AO19)*(DD3:DD42="D"))</f>
        <v>0</v>
      </c>
      <c r="AR19" s="221">
        <f>SUMPRODUCT((CZ3:CZ42=AO19)*(DC3:DC42=AO20)*(DD3:DD42="L"))+SUMPRODUCT((CZ3:CZ42=AO19)*(DC3:DC42=AO21)*(DD3:DD42="L"))+SUMPRODUCT((CZ3:CZ42=AO19)*(DC3:DC42=AO22)*(DD3:DD42="L"))+SUMPRODUCT((CZ3:CZ42=AO20)*(DC3:DC42=AO19)*(DE3:DE42="L"))+SUMPRODUCT((CZ3:CZ42=AO21)*(DC3:DC42=AO19)*(DE3:DE42="L"))+SUMPRODUCT((CZ3:CZ42=AO22)*(DC3:DC42=AO19)*(DE3:DE42="L"))</f>
        <v>0</v>
      </c>
      <c r="AS19" s="221">
        <f>SUMPRODUCT((CZ3:CZ42=AO19)*(DC3:DC42=AO20)*DA3:DA42)+SUMPRODUCT((CZ3:CZ42=AO19)*(DC3:DC42=AO21)*DA3:DA42)+SUMPRODUCT((CZ3:CZ42=AO19)*(DC3:DC42=AO22)*DA3:DA42)+SUMPRODUCT((CZ3:CZ42=AO19)*(DC3:DC42=AO18)*DA3:DA42)+SUMPRODUCT((CZ3:CZ42=AO20)*(DC3:DC42=AO19)*DB3:DB42)+SUMPRODUCT((CZ3:CZ42=AO21)*(DC3:DC42=AO19)*DB3:DB42)+SUMPRODUCT((CZ3:CZ42=AO22)*(DC3:DC42=AO19)*DB3:DB42)+SUMPRODUCT((CZ3:CZ42=AO18)*(DC3:DC42=AO19)*DB3:DB42)</f>
        <v>0</v>
      </c>
      <c r="AT19" s="221">
        <f>SUMPRODUCT((CZ3:CZ42=AO19)*(DC3:DC42=AO20)*DB3:DB42)+SUMPRODUCT((CZ3:CZ42=AO19)*(DC3:DC42=AO21)*DB3:DB42)+SUMPRODUCT((CZ3:CZ42=AO19)*(DC3:DC42=AO22)*DB3:DB42)+SUMPRODUCT((CZ3:CZ42=AO19)*(DC3:DC42=AO18)*DB3:DB42)+SUMPRODUCT((CZ3:CZ42=AO20)*(DC3:DC42=AO19)*DA3:DA42)+SUMPRODUCT((CZ3:CZ42=AO21)*(DC3:DC42=AO19)*DA3:DA42)+SUMPRODUCT((CZ3:CZ42=AO22)*(DC3:DC42=AO19)*DA3:DA42)+SUMPRODUCT((CZ3:CZ42=AO18)*(DC3:DC42=AO19)*DA3:DA42)</f>
        <v>0</v>
      </c>
      <c r="AU19" s="221">
        <f>AS19-AT19+1000</f>
        <v>1000</v>
      </c>
      <c r="AV19" s="221" t="str">
        <f t="shared" ref="AV19:AV21" si="77">IF(AO19&lt;&gt;"",AP19*3+AQ19*1,"")</f>
        <v/>
      </c>
      <c r="AW19" s="221" t="str">
        <f>IF(AO19&lt;&gt;"",VLOOKUP(AO19,B4:H40,7,FALSE),"")</f>
        <v/>
      </c>
      <c r="AX19" s="221" t="str">
        <f>IF(AO19&lt;&gt;"",VLOOKUP(AO19,B4:H40,5,FALSE),"")</f>
        <v/>
      </c>
      <c r="AY19" s="221" t="str">
        <f>IF(AO19&lt;&gt;"",VLOOKUP(AO19,B4:J40,9,FALSE),"")</f>
        <v/>
      </c>
      <c r="AZ19" s="221" t="str">
        <f t="shared" ref="AZ19:AZ21" si="78">AV19</f>
        <v/>
      </c>
      <c r="BA19" s="221" t="str">
        <f>IF(AO19&lt;&gt;"",RANK(AZ19,AZ18:AZ22),"")</f>
        <v/>
      </c>
      <c r="BB19" s="221" t="str">
        <f>IF(AO19&lt;&gt;"",SUMPRODUCT((AZ18:AZ22=AZ19)*(AU18:AU22&gt;AU19)),"")</f>
        <v/>
      </c>
      <c r="BC19" s="221" t="str">
        <f>IF(AO19&lt;&gt;"",SUMPRODUCT((AZ18:AZ22=AZ19)*(AU18:AU22=AU19)*(AS18:AS22&gt;AS19)),"")</f>
        <v/>
      </c>
      <c r="BD19" s="221" t="str">
        <f>IF(AO19&lt;&gt;"",SUMPRODUCT((AZ18:AZ22=AZ19)*(AU18:AU22=AU19)*(AS18:AS22=AS19)*(AW18:AW22&gt;AW19)),"")</f>
        <v/>
      </c>
      <c r="BE19" s="221" t="str">
        <f>IF(AO19&lt;&gt;"",SUMPRODUCT((AZ18:AZ22=AZ19)*(AU18:AU22=AU19)*(AS18:AS22=AS19)*(AW18:AW22=AW19)*(AX18:AX22&gt;AX19)),"")</f>
        <v/>
      </c>
      <c r="BF19" s="221" t="str">
        <f>IF(AO19&lt;&gt;"",SUMPRODUCT((AZ18:AZ22=AZ19)*(AU18:AU22=AU19)*(AS18:AS22=AS19)*(AW18:AW22=AW19)*(AX18:AX22=AX19)*(AY18:AY22&gt;AY19)),"")</f>
        <v/>
      </c>
      <c r="BG19" s="221" t="str">
        <f>IF(AO19&lt;&gt;"",IF(BG59&lt;&gt;"",IF(AN$57=3,BG59,BG59+AN$57),SUM(BA19:BF19)+1),"")</f>
        <v/>
      </c>
      <c r="BH19" s="221" t="str">
        <f>IF(AO19&lt;&gt;"",INDEX(AO19:AO22,MATCH(2,BG19:BG22,0),0),"")</f>
        <v/>
      </c>
      <c r="CW19" s="221" t="str">
        <f>IF(BH19&lt;&gt;"",BH19,IF(AN19&lt;&gt;"",AN19,N19))</f>
        <v>Ukraine</v>
      </c>
      <c r="CX19" s="221">
        <v>2</v>
      </c>
      <c r="CY19" s="221">
        <v>17</v>
      </c>
      <c r="CZ19" s="221" t="str">
        <f>Tournament!H29</f>
        <v>Ukraine</v>
      </c>
      <c r="DA19" s="221">
        <f>IF(AND(Tournament!J29&lt;&gt;"",Tournament!L29&lt;&gt;""),Tournament!J29,0)</f>
        <v>0</v>
      </c>
      <c r="DB19" s="221">
        <f>IF(AND(Tournament!L29&lt;&gt;"",Tournament!J29&lt;&gt;""),Tournament!L29,0)</f>
        <v>0</v>
      </c>
      <c r="DC19" s="221" t="str">
        <f>Tournament!N29</f>
        <v>Northern Ireland</v>
      </c>
      <c r="DD19" s="221" t="str">
        <f>IF(AND(Tournament!J29&lt;&gt;"",Tournament!L29&lt;&gt;""),IF(DA19&gt;DB19,"W",IF(DA19=DB19,"D","L")),"")</f>
        <v/>
      </c>
      <c r="DE19" s="221" t="str">
        <f t="shared" si="0"/>
        <v/>
      </c>
      <c r="DH19" s="224" t="s">
        <v>17</v>
      </c>
      <c r="DI19" s="225" t="s">
        <v>5</v>
      </c>
      <c r="DJ19" s="225" t="s">
        <v>15</v>
      </c>
      <c r="DK19" s="225" t="s">
        <v>111</v>
      </c>
      <c r="DL19" s="224" t="s">
        <v>5</v>
      </c>
      <c r="DM19" s="224" t="s">
        <v>15</v>
      </c>
      <c r="DN19" s="224" t="s">
        <v>17</v>
      </c>
      <c r="DO19" s="224" t="s">
        <v>111</v>
      </c>
      <c r="DP19" s="225"/>
      <c r="DQ19" s="226">
        <f>IFERROR(MATCH(DQ12,DH19:DK19,0),0)</f>
        <v>3</v>
      </c>
      <c r="DR19" s="226">
        <f>IFERROR(MATCH(DR12,DH19:DK19,0),0)</f>
        <v>4</v>
      </c>
      <c r="DS19" s="226">
        <f>IFERROR(MATCH(DS12,DH19:DK19,0),0)</f>
        <v>2</v>
      </c>
      <c r="DT19" s="226">
        <f>IFERROR(MATCH(DT12,DH19:DK19,0),0)</f>
        <v>1</v>
      </c>
      <c r="DU19" s="226">
        <f t="shared" si="57"/>
        <v>10</v>
      </c>
      <c r="DV19" s="225" t="s">
        <v>51</v>
      </c>
      <c r="DW19" s="225" t="str">
        <f>INDEX(DH3:DH8,MATCH(INDEX(DM13:DM27,MATCH(10,DU13:DU27,0),0),DV3:DV8,0),0)</f>
        <v>Czech Republic</v>
      </c>
      <c r="DX19" s="225"/>
      <c r="DY19" s="221">
        <f ca="1">VLOOKUP(DZ19,HU18:HV22,2,FALSE)</f>
        <v>2</v>
      </c>
      <c r="DZ19" s="221" t="str">
        <f t="shared" ref="DZ19:DZ21" si="79">B19</f>
        <v>Ukraine</v>
      </c>
      <c r="EA19" s="221">
        <f ca="1">SUMPRODUCT((HX3:HX42=DZ19)*(IB3:IB42="W"))+SUMPRODUCT((IA3:IA42=DZ19)*(IC3:IC42="W"))</f>
        <v>0</v>
      </c>
      <c r="EB19" s="221">
        <f ca="1">SUMPRODUCT((HX3:HX42=DZ19)*(IB3:IB42="D"))+SUMPRODUCT((IA3:IA42=DZ19)*(IC3:IC42="D"))</f>
        <v>0</v>
      </c>
      <c r="EC19" s="221">
        <f ca="1">SUMPRODUCT((HX3:HX42=DZ19)*(IB3:IB42="L"))+SUMPRODUCT((IA3:IA42=DZ19)*(IC3:IC42="L"))</f>
        <v>0</v>
      </c>
      <c r="ED19" s="221">
        <f ca="1">SUMIF(HX3:HX60,DZ19,HY3:HY60)+SUMIF(IA3:IA60,DZ19,HZ3:HZ60)</f>
        <v>0</v>
      </c>
      <c r="EE19" s="221">
        <f ca="1">SUMIF(IA3:IA60,DZ19,HY3:HY60)+SUMIF(HX3:HX60,DZ19,HZ3:HZ60)</f>
        <v>0</v>
      </c>
      <c r="EF19" s="221">
        <f t="shared" ca="1" si="70"/>
        <v>1000</v>
      </c>
      <c r="EG19" s="221">
        <f t="shared" ca="1" si="71"/>
        <v>0</v>
      </c>
      <c r="EH19" s="221">
        <v>13</v>
      </c>
      <c r="EI19" s="221">
        <f ca="1">IF(COUNTIF(EG18:EG22,4)&lt;&gt;4,RANK(EG19,EG18:EG22),EG59)</f>
        <v>1</v>
      </c>
      <c r="EK19" s="221">
        <f ca="1">SUMPRODUCT((EI18:EI21=EI19)*(EH18:EH21&lt;EH19))+EI19</f>
        <v>3</v>
      </c>
      <c r="EL19" s="221" t="str">
        <f ca="1">INDEX(DZ18:DZ22,MATCH(2,EK18:EK22,0),0)</f>
        <v>Poland</v>
      </c>
      <c r="EM19" s="221">
        <f ca="1">INDEX(EI18:EI22,MATCH(EL19,DZ18:DZ22,0),0)</f>
        <v>1</v>
      </c>
      <c r="EN19" s="221" t="str">
        <f ca="1">IF(EN18&lt;&gt;"",EL19,"")</f>
        <v>Poland</v>
      </c>
      <c r="EO19" s="221" t="str">
        <f ca="1">IF(EO18&lt;&gt;"",EL20,"")</f>
        <v/>
      </c>
      <c r="EP19" s="221" t="str">
        <f ca="1">IF(EP18&lt;&gt;"",EL21,"")</f>
        <v/>
      </c>
      <c r="EQ19" s="221" t="str">
        <f>IF(EQ18&lt;&gt;"",EL22,"")</f>
        <v/>
      </c>
      <c r="ES19" s="221" t="str">
        <f t="shared" ref="ES19:ES21" ca="1" si="80">IF(EN19&lt;&gt;"",EN19,"")</f>
        <v>Poland</v>
      </c>
      <c r="ET19" s="221">
        <f ca="1">SUMPRODUCT((HX3:HX42=ES19)*(IA3:IA42=ES20)*(IB3:IB42="W"))+SUMPRODUCT((HX3:HX42=ES19)*(IA3:IA42=ES21)*(IB3:IB42="W"))+SUMPRODUCT((HX3:HX42=ES19)*(IA3:IA42=ES22)*(IB3:IB42="W"))+SUMPRODUCT((HX3:HX42=ES19)*(IA3:IA42=ES18)*(IB3:IB42="W"))+SUMPRODUCT((HX3:HX42=ES20)*(IA3:IA42=ES19)*(IC3:IC42="W"))+SUMPRODUCT((HX3:HX42=ES21)*(IA3:IA42=ES19)*(IC3:IC42="W"))+SUMPRODUCT((HX3:HX42=ES22)*(IA3:IA42=ES19)*(IC3:IC42="W"))+SUMPRODUCT((HX3:HX42=ES18)*(IA3:IA42=ES19)*(IC3:IC42="W"))</f>
        <v>0</v>
      </c>
      <c r="EU19" s="221">
        <f ca="1">SUMPRODUCT((HX3:HX42=ES19)*(IA3:IA42=ES20)*(IB3:IB42="D"))+SUMPRODUCT((HX3:HX42=ES19)*(IA3:IA42=ES21)*(IB3:IB42="D"))+SUMPRODUCT((HX3:HX42=ES19)*(IA3:IA42=ES22)*(IB3:IB42="D"))+SUMPRODUCT((HX3:HX42=ES19)*(IA3:IA42=ES18)*(IB3:IB42="D"))+SUMPRODUCT((HX3:HX42=ES20)*(IA3:IA42=ES19)*(IB3:IB42="D"))+SUMPRODUCT((HX3:HX42=ES21)*(IA3:IA42=ES19)*(IB3:IB42="D"))+SUMPRODUCT((HX3:HX42=ES22)*(IA3:IA42=ES19)*(IB3:IB42="D"))+SUMPRODUCT((HX3:HX42=ES18)*(IA3:IA42=ES19)*(IB3:IB42="D"))</f>
        <v>0</v>
      </c>
      <c r="EV19" s="221">
        <f ca="1">SUMPRODUCT((HX3:HX42=ES19)*(IA3:IA42=ES20)*(IB3:IB42="L"))+SUMPRODUCT((HX3:HX42=ES19)*(IA3:IA42=ES21)*(IB3:IB42="L"))+SUMPRODUCT((HX3:HX42=ES19)*(IA3:IA42=ES22)*(IB3:IB42="L"))+SUMPRODUCT((HX3:HX42=ES19)*(IA3:IA42=ES18)*(IB3:IB42="L"))+SUMPRODUCT((HX3:HX42=ES20)*(IA3:IA42=ES19)*(IC3:IC42="L"))+SUMPRODUCT((HX3:HX42=ES21)*(IA3:IA42=ES19)*(IC3:IC42="L"))+SUMPRODUCT((HX3:HX42=ES22)*(IA3:IA42=ES19)*(IC3:IC42="L"))+SUMPRODUCT((HX3:HX42=ES18)*(IA3:IA42=ES19)*(IC3:IC42="L"))</f>
        <v>0</v>
      </c>
      <c r="EW19" s="221">
        <f ca="1">SUMPRODUCT((HX3:HX42=ES19)*(IA3:IA42=ES20)*HY3:HY42)+SUMPRODUCT((HX3:HX42=ES19)*(IA3:IA42=ES21)*HY3:HY42)+SUMPRODUCT((HX3:HX42=ES19)*(IA3:IA42=ES22)*HY3:HY42)+SUMPRODUCT((HX3:HX42=ES19)*(IA3:IA42=ES18)*HY3:HY42)+SUMPRODUCT((HX3:HX42=ES20)*(IA3:IA42=ES19)*HZ3:HZ42)+SUMPRODUCT((HX3:HX42=ES21)*(IA3:IA42=ES19)*HZ3:HZ42)+SUMPRODUCT((HX3:HX42=ES22)*(IA3:IA42=ES19)*HZ3:HZ42)+SUMPRODUCT((HX3:HX42=ES18)*(IA3:IA42=ES19)*HZ3:HZ42)</f>
        <v>0</v>
      </c>
      <c r="EX19" s="221">
        <f ca="1">SUMPRODUCT((HX3:HX42=ES19)*(IA3:IA42=ES20)*HZ3:HZ42)+SUMPRODUCT((HX3:HX42=ES19)*(IA3:IA42=ES21)*HZ3:HZ42)+SUMPRODUCT((HX3:HX42=ES19)*(IA3:IA42=ES22)*HZ3:HZ42)+SUMPRODUCT((HX3:HX42=ES19)*(IA3:IA42=ES18)*HZ3:HZ42)+SUMPRODUCT((HX3:HX42=ES20)*(IA3:IA42=ES19)*HY3:HY42)+SUMPRODUCT((HX3:HX42=ES21)*(IA3:IA42=ES19)*HY3:HY42)+SUMPRODUCT((HX3:HX42=ES22)*(IA3:IA42=ES19)*HY3:HY42)+SUMPRODUCT((HX3:HX42=ES18)*(IA3:IA42=ES19)*HY3:HY42)</f>
        <v>0</v>
      </c>
      <c r="EY19" s="221">
        <f ca="1">EW19-EX19+1000</f>
        <v>1000</v>
      </c>
      <c r="EZ19" s="221">
        <f t="shared" ca="1" si="72"/>
        <v>0</v>
      </c>
      <c r="FA19" s="221">
        <f ca="1">IF(ES19&lt;&gt;"",VLOOKUP(ES19,DZ4:EF40,7,FALSE),"")</f>
        <v>1000</v>
      </c>
      <c r="FB19" s="221">
        <f ca="1">IF(ES19&lt;&gt;"",VLOOKUP(ES19,DZ4:EF40,5,FALSE),"")</f>
        <v>0</v>
      </c>
      <c r="FC19" s="221">
        <f ca="1">IF(ES19&lt;&gt;"",VLOOKUP(ES19,DZ4:EH40,9,FALSE),"")</f>
        <v>10</v>
      </c>
      <c r="FD19" s="221">
        <f t="shared" ca="1" si="73"/>
        <v>0</v>
      </c>
      <c r="FE19" s="221">
        <f ca="1">IF(ES19&lt;&gt;"",RANK(FD19,FD18:FD22),"")</f>
        <v>1</v>
      </c>
      <c r="FF19" s="221">
        <f ca="1">IF(ES19&lt;&gt;"",SUMPRODUCT((FD18:FD22=FD19)*(EY18:EY22&gt;EY19)),"")</f>
        <v>0</v>
      </c>
      <c r="FG19" s="221">
        <f ca="1">IF(ES19&lt;&gt;"",SUMPRODUCT((FD18:FD22=FD19)*(EY18:EY22=EY19)*(EW18:EW22&gt;EW19)),"")</f>
        <v>0</v>
      </c>
      <c r="FH19" s="221">
        <f ca="1">IF(ES19&lt;&gt;"",SUMPRODUCT((FD18:FD22=FD19)*(EY18:EY22=EY19)*(EW18:EW22=EW19)*(FA18:FA22&gt;FA19)),"")</f>
        <v>0</v>
      </c>
      <c r="FI19" s="221">
        <f ca="1">IF(ES19&lt;&gt;"",SUMPRODUCT((FD18:FD22=FD19)*(EY18:EY22=EY19)*(EW18:EW22=EW19)*(FA18:FA22=FA19)*(FB18:FB22&gt;FB19)),"")</f>
        <v>0</v>
      </c>
      <c r="FJ19" s="221">
        <f ca="1">IF(ES19&lt;&gt;"",SUMPRODUCT((FD18:FD22=FD19)*(EY18:EY22=EY19)*(EW18:EW22=EW19)*(FA18:FA22=FA19)*(FB18:FB22=FB19)*(FC18:FC22&gt;FC19)),"")</f>
        <v>2</v>
      </c>
      <c r="FK19" s="221">
        <f t="shared" ref="FK19:FK21" ca="1" si="81">IF(ES19&lt;&gt;"",IF(FK59&lt;&gt;"",IF(ER$57=3,FK59,FK59+ER$57),SUM(FE19:FJ19)),"")</f>
        <v>3</v>
      </c>
      <c r="FL19" s="221" t="str">
        <f ca="1">IF(ES19&lt;&gt;"",INDEX(ES18:ES22,MATCH(2,FK18:FK22,0),0),"")</f>
        <v>Ukraine</v>
      </c>
      <c r="FM19" s="221" t="str">
        <f ca="1">IF(EO18&lt;&gt;"",EO18,"")</f>
        <v/>
      </c>
      <c r="FN19" s="221">
        <f ca="1">SUMPRODUCT((HX3:HX42=FM19)*(IA3:IA42=FM20)*(IB3:IB42="W"))+SUMPRODUCT((HX3:HX42=FM19)*(IA3:IA42=FM21)*(IB3:IB42="W"))+SUMPRODUCT((HX3:HX42=FM19)*(IA3:IA42=FM22)*(IB3:IB42="W"))+SUMPRODUCT((HX3:HX42=FM20)*(IA3:IA42=FM19)*(IC3:IC42="W"))+SUMPRODUCT((HX3:HX42=FM21)*(IA3:IA42=FM19)*(IC3:IC42="W"))+SUMPRODUCT((HX3:HX42=FM22)*(IA3:IA42=FM19)*(IC3:IC42="W"))</f>
        <v>0</v>
      </c>
      <c r="FO19" s="221">
        <f ca="1">SUMPRODUCT((HX3:HX42=FM19)*(IA3:IA42=FM20)*(IB3:IB42="D"))+SUMPRODUCT((HX3:HX42=FM19)*(IA3:IA42=FM21)*(IB3:IB42="D"))+SUMPRODUCT((HX3:HX42=FM19)*(IA3:IA42=FM22)*(IB3:IB42="D"))+SUMPRODUCT((HX3:HX42=FM20)*(IA3:IA42=FM19)*(IB3:IB42="D"))+SUMPRODUCT((HX3:HX42=FM21)*(IA3:IA42=FM19)*(IB3:IB42="D"))+SUMPRODUCT((HX3:HX42=FM22)*(IA3:IA42=FM19)*(IB3:IB42="D"))</f>
        <v>0</v>
      </c>
      <c r="FP19" s="221">
        <f ca="1">SUMPRODUCT((HX3:HX42=FM19)*(IA3:IA42=FM20)*(IB3:IB42="L"))+SUMPRODUCT((HX3:HX42=FM19)*(IA3:IA42=FM21)*(IB3:IB42="L"))+SUMPRODUCT((HX3:HX42=FM19)*(IA3:IA42=FM22)*(IB3:IB42="L"))+SUMPRODUCT((HX3:HX42=FM20)*(IA3:IA42=FM19)*(IC3:IC42="L"))+SUMPRODUCT((HX3:HX42=FM21)*(IA3:IA42=FM19)*(IC3:IC42="L"))+SUMPRODUCT((HX3:HX42=FM22)*(IA3:IA42=FM19)*(IC3:IC42="L"))</f>
        <v>0</v>
      </c>
      <c r="FQ19" s="221">
        <f ca="1">SUMPRODUCT((HX3:HX42=FM19)*(IA3:IA42=FM20)*HY3:HY42)+SUMPRODUCT((HX3:HX42=FM19)*(IA3:IA42=FM21)*HY3:HY42)+SUMPRODUCT((HX3:HX42=FM19)*(IA3:IA42=FM22)*HY3:HY42)+SUMPRODUCT((HX3:HX42=FM19)*(IA3:IA42=FM18)*HY3:HY42)+SUMPRODUCT((HX3:HX42=FM20)*(IA3:IA42=FM19)*HZ3:HZ42)+SUMPRODUCT((HX3:HX42=FM21)*(IA3:IA42=FM19)*HZ3:HZ42)+SUMPRODUCT((HX3:HX42=FM22)*(IA3:IA42=FM19)*HZ3:HZ42)+SUMPRODUCT((HX3:HX42=FM18)*(IA3:IA42=FM19)*HZ3:HZ42)</f>
        <v>0</v>
      </c>
      <c r="FR19" s="221">
        <f ca="1">SUMPRODUCT((HX3:HX42=FM19)*(IA3:IA42=FM20)*HZ3:HZ42)+SUMPRODUCT((HX3:HX42=FM19)*(IA3:IA42=FM21)*HZ3:HZ42)+SUMPRODUCT((HX3:HX42=FM19)*(IA3:IA42=FM22)*HZ3:HZ42)+SUMPRODUCT((HX3:HX42=FM19)*(IA3:IA42=FM18)*HZ3:HZ42)+SUMPRODUCT((HX3:HX42=FM20)*(IA3:IA42=FM19)*HY3:HY42)+SUMPRODUCT((HX3:HX42=FM21)*(IA3:IA42=FM19)*HY3:HY42)+SUMPRODUCT((HX3:HX42=FM22)*(IA3:IA42=FM19)*HY3:HY42)+SUMPRODUCT((HX3:HX42=FM18)*(IA3:IA42=FM19)*HY3:HY42)</f>
        <v>0</v>
      </c>
      <c r="FS19" s="221">
        <f ca="1">FQ19-FR19+1000</f>
        <v>1000</v>
      </c>
      <c r="FT19" s="221" t="str">
        <f t="shared" ref="FT19:FT21" ca="1" si="82">IF(FM19&lt;&gt;"",FN19*3+FO19*1,"")</f>
        <v/>
      </c>
      <c r="FU19" s="221" t="str">
        <f ca="1">IF(FM19&lt;&gt;"",VLOOKUP(FM19,DZ4:EF40,7,FALSE),"")</f>
        <v/>
      </c>
      <c r="FV19" s="221" t="str">
        <f ca="1">IF(FM19&lt;&gt;"",VLOOKUP(FM19,DZ4:EF40,5,FALSE),"")</f>
        <v/>
      </c>
      <c r="FW19" s="221" t="str">
        <f ca="1">IF(FM19&lt;&gt;"",VLOOKUP(FM19,DZ4:EH40,9,FALSE),"")</f>
        <v/>
      </c>
      <c r="FX19" s="221" t="str">
        <f t="shared" ref="FX19:FX21" ca="1" si="83">FT19</f>
        <v/>
      </c>
      <c r="FY19" s="221" t="str">
        <f ca="1">IF(FM19&lt;&gt;"",RANK(FX19,FX18:FX22),"")</f>
        <v/>
      </c>
      <c r="FZ19" s="221" t="str">
        <f ca="1">IF(FM19&lt;&gt;"",SUMPRODUCT((FX18:FX22=FX19)*(FS18:FS22&gt;FS19)),"")</f>
        <v/>
      </c>
      <c r="GA19" s="221" t="str">
        <f ca="1">IF(FM19&lt;&gt;"",SUMPRODUCT((FX18:FX22=FX19)*(FS18:FS22=FS19)*(FQ18:FQ22&gt;FQ19)),"")</f>
        <v/>
      </c>
      <c r="GB19" s="221" t="str">
        <f ca="1">IF(FM19&lt;&gt;"",SUMPRODUCT((FX18:FX22=FX19)*(FS18:FS22=FS19)*(FQ18:FQ22=FQ19)*(FU18:FU22&gt;FU19)),"")</f>
        <v/>
      </c>
      <c r="GC19" s="221" t="str">
        <f ca="1">IF(FM19&lt;&gt;"",SUMPRODUCT((FX18:FX22=FX19)*(FS18:FS22=FS19)*(FQ18:FQ22=FQ19)*(FU18:FU22=FU19)*(FV18:FV22&gt;FV19)),"")</f>
        <v/>
      </c>
      <c r="GD19" s="221" t="str">
        <f ca="1">IF(FM19&lt;&gt;"",SUMPRODUCT((FX18:FX22=FX19)*(FS18:FS22=FS19)*(FQ18:FQ22=FQ19)*(FU18:FU22=FU19)*(FV18:FV22=FV19)*(FW18:FW22&gt;FW19)),"")</f>
        <v/>
      </c>
      <c r="GE19" s="221" t="str">
        <f ca="1">IF(FM19&lt;&gt;"",IF(GE59&lt;&gt;"",IF(FL$57=3,GE59,GE59+FL$57),SUM(FY19:GD19)+1),"")</f>
        <v/>
      </c>
      <c r="GF19" s="221" t="str">
        <f ca="1">IF(FM19&lt;&gt;"",INDEX(FM19:FM22,MATCH(2,GE19:GE22,0),0),"")</f>
        <v/>
      </c>
      <c r="HU19" s="221" t="str">
        <f ca="1">IF(GF19&lt;&gt;"",GF19,IF(FL19&lt;&gt;"",FL19,EL19))</f>
        <v>Ukraine</v>
      </c>
      <c r="HV19" s="221">
        <v>2</v>
      </c>
      <c r="HW19" s="221">
        <v>17</v>
      </c>
      <c r="HX19" s="221" t="str">
        <f t="shared" si="3"/>
        <v>Ukraine</v>
      </c>
      <c r="HY19" s="223">
        <f ca="1">IF(OFFSET('Prediction Sheet'!$W26,0,HY$1)&lt;&gt;"",OFFSET('Prediction Sheet'!$W26,0,HY$1),0)</f>
        <v>0</v>
      </c>
      <c r="HZ19" s="223">
        <f ca="1">IF(OFFSET('Prediction Sheet'!$Y26,0,HY$1)&lt;&gt;"",OFFSET('Prediction Sheet'!$Y26,0,HY$1),0)</f>
        <v>0</v>
      </c>
      <c r="IA19" s="221" t="str">
        <f t="shared" si="4"/>
        <v>Northern Ireland</v>
      </c>
      <c r="IB19" s="221" t="str">
        <f ca="1">IF(AND(OFFSET('Prediction Sheet'!$W26,0,HY$1)&lt;&gt;"",OFFSET('Prediction Sheet'!$Y26,0,HY$1)&lt;&gt;""),IF(HY19&gt;HZ19,"W",IF(HY19=HZ19,"D","L")),"")</f>
        <v/>
      </c>
      <c r="IC19" s="221" t="str">
        <f t="shared" ca="1" si="5"/>
        <v/>
      </c>
      <c r="IF19" s="224" t="s">
        <v>17</v>
      </c>
      <c r="IG19" s="225" t="s">
        <v>5</v>
      </c>
      <c r="IH19" s="225" t="s">
        <v>15</v>
      </c>
      <c r="II19" s="225" t="s">
        <v>111</v>
      </c>
      <c r="IJ19" s="224" t="s">
        <v>5</v>
      </c>
      <c r="IK19" s="224" t="s">
        <v>15</v>
      </c>
      <c r="IL19" s="224" t="s">
        <v>17</v>
      </c>
      <c r="IM19" s="224" t="s">
        <v>111</v>
      </c>
      <c r="IN19" s="225"/>
      <c r="IO19" s="226">
        <f ca="1">IFERROR(MATCH(IO12,IF19:II19,0),0)</f>
        <v>3</v>
      </c>
      <c r="IP19" s="226">
        <f ca="1">IFERROR(MATCH(IP12,IF19:II19,0),0)</f>
        <v>4</v>
      </c>
      <c r="IQ19" s="226">
        <f ca="1">IFERROR(MATCH(IQ12,IF19:II19,0),0)</f>
        <v>2</v>
      </c>
      <c r="IR19" s="226">
        <f ca="1">IFERROR(MATCH(IR12,IF19:II19,0),0)</f>
        <v>1</v>
      </c>
      <c r="IS19" s="226">
        <f t="shared" ca="1" si="61"/>
        <v>10</v>
      </c>
      <c r="IT19" s="225" t="s">
        <v>51</v>
      </c>
      <c r="IU19" s="225" t="str">
        <f ca="1">INDEX(IF3:IF8,MATCH(INDEX(IK13:IK27,MATCH(10,IS13:IS27,0),0),IT3:IT8,0),0)</f>
        <v>Czech Republic</v>
      </c>
      <c r="IV19" s="225">
        <f t="shared" ca="1" si="74"/>
        <v>1</v>
      </c>
      <c r="MW19" s="223"/>
      <c r="MX19" s="223"/>
      <c r="ND19" s="224"/>
      <c r="NE19" s="225"/>
      <c r="NF19" s="225"/>
      <c r="NG19" s="225"/>
      <c r="NH19" s="224"/>
      <c r="NI19" s="224"/>
      <c r="NJ19" s="224"/>
      <c r="NK19" s="224"/>
      <c r="NL19" s="225"/>
      <c r="NM19" s="226"/>
      <c r="NN19" s="226"/>
      <c r="NO19" s="226"/>
      <c r="NP19" s="226"/>
      <c r="NQ19" s="226"/>
      <c r="NR19" s="225"/>
      <c r="NS19" s="225"/>
      <c r="NT19" s="225"/>
      <c r="RU19" s="223"/>
      <c r="RV19" s="223"/>
      <c r="SB19" s="224"/>
      <c r="SC19" s="225"/>
      <c r="SD19" s="225"/>
      <c r="SE19" s="225"/>
      <c r="SF19" s="224"/>
      <c r="SG19" s="224"/>
      <c r="SH19" s="224"/>
      <c r="SI19" s="224"/>
      <c r="SJ19" s="225"/>
      <c r="SK19" s="226"/>
      <c r="SL19" s="226"/>
      <c r="SM19" s="226"/>
      <c r="SN19" s="226"/>
      <c r="SO19" s="226"/>
      <c r="SP19" s="225"/>
      <c r="SQ19" s="225"/>
      <c r="SR19" s="225"/>
      <c r="WS19" s="223"/>
      <c r="WT19" s="223"/>
      <c r="WZ19" s="224"/>
      <c r="XA19" s="225"/>
      <c r="XB19" s="225"/>
      <c r="XC19" s="225"/>
      <c r="XD19" s="224"/>
      <c r="XE19" s="224"/>
      <c r="XF19" s="224"/>
      <c r="XG19" s="224"/>
      <c r="XH19" s="225"/>
      <c r="XI19" s="226"/>
      <c r="XJ19" s="226"/>
      <c r="XK19" s="226"/>
      <c r="XL19" s="226"/>
      <c r="XM19" s="226"/>
      <c r="XN19" s="225"/>
      <c r="XO19" s="225"/>
      <c r="XP19" s="225"/>
      <c r="ABQ19" s="223"/>
      <c r="ABR19" s="223"/>
      <c r="ABX19" s="224"/>
      <c r="ABY19" s="225"/>
      <c r="ABZ19" s="225"/>
      <c r="ACA19" s="225"/>
      <c r="ACB19" s="224"/>
      <c r="ACC19" s="224"/>
      <c r="ACD19" s="224"/>
      <c r="ACE19" s="224"/>
      <c r="ACF19" s="225"/>
      <c r="ACG19" s="226"/>
      <c r="ACH19" s="226"/>
      <c r="ACI19" s="226"/>
      <c r="ACJ19" s="226"/>
      <c r="ACK19" s="226"/>
      <c r="ACL19" s="225"/>
      <c r="ACM19" s="225"/>
      <c r="ACN19" s="225"/>
      <c r="AGO19" s="223"/>
      <c r="AGP19" s="223"/>
      <c r="AGV19" s="224"/>
      <c r="AGW19" s="225"/>
      <c r="AGX19" s="225"/>
      <c r="AGY19" s="225"/>
      <c r="AGZ19" s="224"/>
      <c r="AHA19" s="224"/>
      <c r="AHB19" s="224"/>
      <c r="AHC19" s="224"/>
      <c r="AHD19" s="225"/>
      <c r="AHE19" s="226"/>
      <c r="AHF19" s="226"/>
      <c r="AHG19" s="226"/>
      <c r="AHH19" s="226"/>
      <c r="AHI19" s="226"/>
      <c r="AHJ19" s="225"/>
      <c r="AHK19" s="225"/>
      <c r="AHL19" s="225"/>
      <c r="ALM19" s="223"/>
      <c r="ALN19" s="223"/>
      <c r="ALT19" s="224"/>
      <c r="ALU19" s="225"/>
      <c r="ALV19" s="225"/>
      <c r="ALW19" s="225"/>
      <c r="ALX19" s="224"/>
      <c r="ALY19" s="224"/>
      <c r="ALZ19" s="224"/>
      <c r="AMA19" s="224"/>
      <c r="AMB19" s="225"/>
      <c r="AMC19" s="226"/>
      <c r="AMD19" s="226"/>
      <c r="AME19" s="226"/>
      <c r="AMF19" s="226"/>
      <c r="AMG19" s="226"/>
      <c r="AMH19" s="225"/>
      <c r="AMI19" s="225"/>
      <c r="AMJ19" s="225"/>
      <c r="AQK19" s="223"/>
      <c r="AQL19" s="223"/>
      <c r="AQR19" s="224"/>
      <c r="AQS19" s="225"/>
      <c r="AQT19" s="225"/>
      <c r="AQU19" s="225"/>
      <c r="AQV19" s="224"/>
      <c r="AQW19" s="224"/>
      <c r="AQX19" s="224"/>
      <c r="AQY19" s="224"/>
      <c r="AQZ19" s="225"/>
      <c r="ARA19" s="226"/>
      <c r="ARB19" s="226"/>
      <c r="ARC19" s="226"/>
      <c r="ARD19" s="226"/>
      <c r="ARE19" s="226"/>
      <c r="ARF19" s="225"/>
      <c r="ARG19" s="225"/>
      <c r="ARH19" s="225"/>
      <c r="AVI19" s="223"/>
      <c r="AVJ19" s="223"/>
      <c r="AVP19" s="224"/>
      <c r="AVQ19" s="225"/>
      <c r="AVR19" s="225"/>
      <c r="AVS19" s="225"/>
      <c r="AVT19" s="224"/>
      <c r="AVU19" s="224"/>
      <c r="AVV19" s="224"/>
      <c r="AVW19" s="224"/>
      <c r="AVX19" s="225"/>
      <c r="AVY19" s="226"/>
      <c r="AVZ19" s="226"/>
      <c r="AWA19" s="226"/>
      <c r="AWB19" s="226"/>
      <c r="AWC19" s="226"/>
      <c r="AWD19" s="225"/>
      <c r="AWE19" s="225"/>
      <c r="AWF19" s="225"/>
      <c r="BAG19" s="223"/>
      <c r="BAH19" s="223"/>
      <c r="BAN19" s="224"/>
      <c r="BAO19" s="225"/>
      <c r="BAP19" s="225"/>
      <c r="BAQ19" s="225"/>
      <c r="BAR19" s="224"/>
      <c r="BAS19" s="224"/>
      <c r="BAT19" s="224"/>
      <c r="BAU19" s="224"/>
      <c r="BAV19" s="225"/>
      <c r="BAW19" s="226"/>
      <c r="BAX19" s="226"/>
      <c r="BAY19" s="226"/>
      <c r="BAZ19" s="226"/>
      <c r="BBA19" s="226"/>
      <c r="BBB19" s="225"/>
      <c r="BBC19" s="225"/>
      <c r="BBD19" s="225"/>
      <c r="BFE19" s="223"/>
      <c r="BFF19" s="223"/>
      <c r="BFL19" s="224"/>
      <c r="BFM19" s="225"/>
      <c r="BFN19" s="225"/>
      <c r="BFO19" s="225"/>
      <c r="BFP19" s="224"/>
      <c r="BFQ19" s="224"/>
      <c r="BFR19" s="224"/>
      <c r="BFS19" s="224"/>
      <c r="BFT19" s="225"/>
      <c r="BFU19" s="226"/>
      <c r="BFV19" s="226"/>
      <c r="BFW19" s="226"/>
      <c r="BFX19" s="226"/>
      <c r="BFY19" s="226"/>
      <c r="BFZ19" s="225"/>
      <c r="BGA19" s="225"/>
      <c r="BGB19" s="225"/>
      <c r="BKC19" s="223"/>
      <c r="BKD19" s="223"/>
      <c r="BKJ19" s="224"/>
      <c r="BKK19" s="225"/>
      <c r="BKL19" s="225"/>
      <c r="BKM19" s="225"/>
      <c r="BKN19" s="224"/>
      <c r="BKO19" s="224"/>
      <c r="BKP19" s="224"/>
      <c r="BKQ19" s="224"/>
      <c r="BKR19" s="225"/>
      <c r="BKS19" s="226"/>
      <c r="BKT19" s="226"/>
      <c r="BKU19" s="226"/>
      <c r="BKV19" s="226"/>
      <c r="BKW19" s="226"/>
      <c r="BKX19" s="225"/>
      <c r="BKY19" s="225"/>
      <c r="BKZ19" s="225"/>
      <c r="BPA19" s="223"/>
      <c r="BPB19" s="223"/>
      <c r="BPH19" s="224"/>
      <c r="BPI19" s="225"/>
      <c r="BPJ19" s="225"/>
      <c r="BPK19" s="225"/>
      <c r="BPL19" s="224"/>
      <c r="BPM19" s="224"/>
      <c r="BPN19" s="224"/>
      <c r="BPO19" s="224"/>
      <c r="BPP19" s="225"/>
      <c r="BPQ19" s="226"/>
      <c r="BPR19" s="226"/>
      <c r="BPS19" s="226"/>
      <c r="BPT19" s="226"/>
      <c r="BPU19" s="226"/>
      <c r="BPV19" s="225"/>
      <c r="BPW19" s="225"/>
      <c r="BPX19" s="225"/>
      <c r="BTY19" s="223"/>
      <c r="BTZ19" s="223"/>
      <c r="BUF19" s="224"/>
      <c r="BUG19" s="225"/>
      <c r="BUH19" s="225"/>
      <c r="BUI19" s="225"/>
      <c r="BUJ19" s="224"/>
      <c r="BUK19" s="224"/>
      <c r="BUL19" s="224"/>
      <c r="BUM19" s="224"/>
      <c r="BUN19" s="225"/>
      <c r="BUO19" s="226"/>
      <c r="BUP19" s="226"/>
      <c r="BUQ19" s="226"/>
      <c r="BUR19" s="226"/>
      <c r="BUS19" s="226"/>
      <c r="BUT19" s="225"/>
      <c r="BUU19" s="225"/>
      <c r="BUV19" s="225"/>
      <c r="BYW19" s="223"/>
      <c r="BYX19" s="223"/>
      <c r="BZD19" s="224"/>
      <c r="BZE19" s="225"/>
      <c r="BZF19" s="225"/>
      <c r="BZG19" s="225"/>
      <c r="BZH19" s="224"/>
      <c r="BZI19" s="224"/>
      <c r="BZJ19" s="224"/>
      <c r="BZK19" s="224"/>
      <c r="BZL19" s="225"/>
      <c r="BZM19" s="226"/>
      <c r="BZN19" s="226"/>
      <c r="BZO19" s="226"/>
      <c r="BZP19" s="226"/>
      <c r="BZQ19" s="226"/>
      <c r="BZR19" s="225"/>
      <c r="BZS19" s="225"/>
      <c r="BZT19" s="225"/>
      <c r="CDU19" s="223"/>
      <c r="CDV19" s="223"/>
      <c r="CEB19" s="224"/>
      <c r="CEC19" s="225"/>
      <c r="CED19" s="225"/>
      <c r="CEE19" s="225"/>
      <c r="CEF19" s="224"/>
      <c r="CEG19" s="224"/>
      <c r="CEH19" s="224"/>
      <c r="CEI19" s="224"/>
      <c r="CEJ19" s="225"/>
      <c r="CEK19" s="226"/>
      <c r="CEL19" s="226"/>
      <c r="CEM19" s="226"/>
      <c r="CEN19" s="226"/>
      <c r="CEO19" s="226"/>
      <c r="CEP19" s="225"/>
      <c r="CEQ19" s="225"/>
      <c r="CER19" s="225"/>
      <c r="CIS19" s="223"/>
      <c r="CIT19" s="223"/>
      <c r="CIZ19" s="224"/>
      <c r="CJA19" s="225"/>
      <c r="CJB19" s="225"/>
      <c r="CJC19" s="225"/>
      <c r="CJD19" s="224"/>
      <c r="CJE19" s="224"/>
      <c r="CJF19" s="224"/>
      <c r="CJG19" s="224"/>
      <c r="CJH19" s="225"/>
      <c r="CJI19" s="226"/>
      <c r="CJJ19" s="226"/>
      <c r="CJK19" s="226"/>
      <c r="CJL19" s="226"/>
      <c r="CJM19" s="226"/>
      <c r="CJN19" s="225"/>
      <c r="CJO19" s="225"/>
      <c r="CJP19" s="225"/>
      <c r="CNQ19" s="223"/>
      <c r="CNR19" s="223"/>
      <c r="CNX19" s="224"/>
      <c r="CNY19" s="225"/>
      <c r="CNZ19" s="225"/>
      <c r="COA19" s="225"/>
      <c r="COB19" s="224"/>
      <c r="COC19" s="224"/>
      <c r="COD19" s="224"/>
      <c r="COE19" s="224"/>
      <c r="COF19" s="225"/>
      <c r="COG19" s="226"/>
      <c r="COH19" s="226"/>
      <c r="COI19" s="226"/>
      <c r="COJ19" s="226"/>
      <c r="COK19" s="226"/>
      <c r="COL19" s="225"/>
      <c r="COM19" s="225"/>
      <c r="CON19" s="225"/>
      <c r="CSO19" s="223"/>
      <c r="CSP19" s="223"/>
      <c r="CSV19" s="224"/>
      <c r="CSW19" s="225"/>
      <c r="CSX19" s="225"/>
      <c r="CSY19" s="225"/>
      <c r="CSZ19" s="224"/>
      <c r="CTA19" s="224"/>
      <c r="CTB19" s="224"/>
      <c r="CTC19" s="224"/>
      <c r="CTD19" s="225"/>
      <c r="CTE19" s="226"/>
      <c r="CTF19" s="226"/>
      <c r="CTG19" s="226"/>
      <c r="CTH19" s="226"/>
      <c r="CTI19" s="226"/>
      <c r="CTJ19" s="225"/>
      <c r="CTK19" s="225"/>
      <c r="CTL19" s="225"/>
      <c r="CXM19" s="223"/>
      <c r="CXN19" s="223"/>
      <c r="CXT19" s="224"/>
      <c r="CXU19" s="225"/>
      <c r="CXV19" s="225"/>
      <c r="CXW19" s="225"/>
      <c r="CXX19" s="224"/>
      <c r="CXY19" s="224"/>
      <c r="CXZ19" s="224"/>
      <c r="CYA19" s="224"/>
      <c r="CYB19" s="225"/>
      <c r="CYC19" s="226"/>
      <c r="CYD19" s="226"/>
      <c r="CYE19" s="226"/>
      <c r="CYF19" s="226"/>
      <c r="CYG19" s="226"/>
      <c r="CYH19" s="225"/>
      <c r="CYI19" s="225"/>
      <c r="CYJ19" s="225"/>
      <c r="DCK19" s="223"/>
      <c r="DCL19" s="223"/>
      <c r="DCR19" s="224"/>
      <c r="DCS19" s="225"/>
      <c r="DCT19" s="225"/>
      <c r="DCU19" s="225"/>
      <c r="DCV19" s="224"/>
      <c r="DCW19" s="224"/>
      <c r="DCX19" s="224"/>
      <c r="DCY19" s="224"/>
      <c r="DCZ19" s="225"/>
      <c r="DDA19" s="226"/>
      <c r="DDB19" s="226"/>
      <c r="DDC19" s="226"/>
      <c r="DDD19" s="226"/>
      <c r="DDE19" s="226"/>
      <c r="DDF19" s="225"/>
      <c r="DDG19" s="225"/>
      <c r="DDH19" s="225"/>
      <c r="DHI19" s="223"/>
      <c r="DHJ19" s="223"/>
      <c r="DHP19" s="224"/>
      <c r="DHQ19" s="225"/>
      <c r="DHR19" s="225"/>
      <c r="DHS19" s="225"/>
      <c r="DHT19" s="224"/>
      <c r="DHU19" s="224"/>
      <c r="DHV19" s="224"/>
      <c r="DHW19" s="224"/>
      <c r="DHX19" s="225"/>
      <c r="DHY19" s="226"/>
      <c r="DHZ19" s="226"/>
      <c r="DIA19" s="226"/>
      <c r="DIB19" s="226"/>
      <c r="DIC19" s="226"/>
      <c r="DID19" s="225"/>
      <c r="DIE19" s="225"/>
      <c r="DIF19" s="225"/>
      <c r="DMG19" s="223"/>
      <c r="DMH19" s="223"/>
      <c r="DMN19" s="224"/>
      <c r="DMO19" s="225"/>
      <c r="DMP19" s="225"/>
      <c r="DMQ19" s="225"/>
      <c r="DMR19" s="224"/>
      <c r="DMS19" s="224"/>
      <c r="DMT19" s="224"/>
      <c r="DMU19" s="224"/>
      <c r="DMV19" s="225"/>
      <c r="DMW19" s="226"/>
      <c r="DMX19" s="226"/>
      <c r="DMY19" s="226"/>
      <c r="DMZ19" s="226"/>
      <c r="DNA19" s="226"/>
      <c r="DNB19" s="225"/>
      <c r="DNC19" s="225"/>
      <c r="DND19" s="225"/>
      <c r="DRE19" s="223"/>
      <c r="DRF19" s="223"/>
      <c r="DRL19" s="224"/>
      <c r="DRM19" s="225"/>
      <c r="DRN19" s="225"/>
      <c r="DRO19" s="225"/>
      <c r="DRP19" s="224"/>
      <c r="DRQ19" s="224"/>
      <c r="DRR19" s="224"/>
      <c r="DRS19" s="224"/>
      <c r="DRT19" s="225"/>
      <c r="DRU19" s="226"/>
      <c r="DRV19" s="226"/>
      <c r="DRW19" s="226"/>
      <c r="DRX19" s="226"/>
      <c r="DRY19" s="226"/>
      <c r="DRZ19" s="225"/>
      <c r="DSA19" s="225"/>
      <c r="DSB19" s="225"/>
      <c r="DWC19" s="223"/>
      <c r="DWD19" s="223"/>
      <c r="DWJ19" s="224"/>
      <c r="DWK19" s="225"/>
      <c r="DWL19" s="225"/>
      <c r="DWM19" s="225"/>
      <c r="DWN19" s="224"/>
      <c r="DWO19" s="224"/>
      <c r="DWP19" s="224"/>
      <c r="DWQ19" s="224"/>
      <c r="DWR19" s="225"/>
      <c r="DWS19" s="226"/>
      <c r="DWT19" s="226"/>
      <c r="DWU19" s="226"/>
      <c r="DWV19" s="226"/>
      <c r="DWW19" s="226"/>
      <c r="DWX19" s="225"/>
      <c r="DWY19" s="225"/>
      <c r="DWZ19" s="225"/>
      <c r="EBA19" s="223"/>
      <c r="EBB19" s="223"/>
      <c r="EBH19" s="224"/>
      <c r="EBI19" s="225"/>
      <c r="EBJ19" s="225"/>
      <c r="EBK19" s="225"/>
      <c r="EBL19" s="224"/>
      <c r="EBM19" s="224"/>
      <c r="EBN19" s="224"/>
      <c r="EBO19" s="224"/>
      <c r="EBP19" s="225"/>
      <c r="EBQ19" s="226"/>
      <c r="EBR19" s="226"/>
      <c r="EBS19" s="226"/>
      <c r="EBT19" s="226"/>
      <c r="EBU19" s="226"/>
      <c r="EBV19" s="225"/>
      <c r="EBW19" s="225"/>
      <c r="EBX19" s="225"/>
      <c r="EFY19" s="223"/>
      <c r="EFZ19" s="223"/>
      <c r="EGF19" s="224"/>
      <c r="EGG19" s="225"/>
      <c r="EGH19" s="225"/>
      <c r="EGI19" s="225"/>
      <c r="EGJ19" s="224"/>
      <c r="EGK19" s="224"/>
      <c r="EGL19" s="224"/>
      <c r="EGM19" s="224"/>
      <c r="EGN19" s="225"/>
      <c r="EGO19" s="226"/>
      <c r="EGP19" s="226"/>
      <c r="EGQ19" s="226"/>
      <c r="EGR19" s="226"/>
      <c r="EGS19" s="226"/>
      <c r="EGT19" s="225"/>
      <c r="EGU19" s="225"/>
      <c r="EGV19" s="225"/>
      <c r="EKW19" s="223"/>
      <c r="EKX19" s="223"/>
      <c r="ELD19" s="224"/>
      <c r="ELE19" s="225"/>
      <c r="ELF19" s="225"/>
      <c r="ELG19" s="225"/>
      <c r="ELH19" s="224"/>
      <c r="ELI19" s="224"/>
      <c r="ELJ19" s="224"/>
      <c r="ELK19" s="224"/>
      <c r="ELL19" s="225"/>
      <c r="ELM19" s="226"/>
      <c r="ELN19" s="226"/>
      <c r="ELO19" s="226"/>
      <c r="ELP19" s="226"/>
      <c r="ELQ19" s="226"/>
      <c r="ELR19" s="225"/>
      <c r="ELS19" s="225"/>
      <c r="ELT19" s="225"/>
      <c r="EPU19" s="223"/>
      <c r="EPV19" s="223"/>
      <c r="EQB19" s="224"/>
      <c r="EQC19" s="225"/>
      <c r="EQD19" s="225"/>
      <c r="EQE19" s="225"/>
      <c r="EQF19" s="224"/>
      <c r="EQG19" s="224"/>
      <c r="EQH19" s="224"/>
      <c r="EQI19" s="224"/>
      <c r="EQJ19" s="225"/>
      <c r="EQK19" s="226"/>
      <c r="EQL19" s="226"/>
      <c r="EQM19" s="226"/>
      <c r="EQN19" s="226"/>
      <c r="EQO19" s="226"/>
      <c r="EQP19" s="225"/>
      <c r="EQQ19" s="225"/>
      <c r="EQR19" s="225"/>
      <c r="EUS19" s="223"/>
      <c r="EUT19" s="223"/>
      <c r="EUZ19" s="224"/>
      <c r="EVA19" s="225"/>
      <c r="EVB19" s="225"/>
      <c r="EVC19" s="225"/>
      <c r="EVD19" s="224"/>
      <c r="EVE19" s="224"/>
      <c r="EVF19" s="224"/>
      <c r="EVG19" s="224"/>
      <c r="EVH19" s="225"/>
      <c r="EVI19" s="226"/>
      <c r="EVJ19" s="226"/>
      <c r="EVK19" s="226"/>
      <c r="EVL19" s="226"/>
      <c r="EVM19" s="226"/>
      <c r="EVN19" s="225"/>
      <c r="EVO19" s="225"/>
      <c r="EVP19" s="225"/>
      <c r="EZQ19" s="223"/>
      <c r="EZR19" s="223"/>
      <c r="EZX19" s="224"/>
      <c r="EZY19" s="225"/>
      <c r="EZZ19" s="225"/>
      <c r="FAA19" s="225"/>
      <c r="FAB19" s="224"/>
      <c r="FAC19" s="224"/>
      <c r="FAD19" s="224"/>
      <c r="FAE19" s="224"/>
      <c r="FAF19" s="225"/>
      <c r="FAG19" s="226"/>
      <c r="FAH19" s="226"/>
      <c r="FAI19" s="226"/>
      <c r="FAJ19" s="226"/>
      <c r="FAK19" s="226"/>
      <c r="FAL19" s="225"/>
      <c r="FAM19" s="225"/>
      <c r="FAN19" s="225"/>
      <c r="FEO19" s="223"/>
      <c r="FEP19" s="223"/>
      <c r="FEV19" s="224"/>
      <c r="FEW19" s="225"/>
      <c r="FEX19" s="225"/>
      <c r="FEY19" s="225"/>
      <c r="FEZ19" s="224"/>
      <c r="FFA19" s="224"/>
      <c r="FFB19" s="224"/>
      <c r="FFC19" s="224"/>
      <c r="FFD19" s="225"/>
      <c r="FFE19" s="226"/>
      <c r="FFF19" s="226"/>
      <c r="FFG19" s="226"/>
      <c r="FFH19" s="226"/>
      <c r="FFI19" s="226"/>
      <c r="FFJ19" s="225"/>
      <c r="FFK19" s="225"/>
      <c r="FFL19" s="225"/>
      <c r="FJM19" s="223"/>
      <c r="FJN19" s="223"/>
      <c r="FJT19" s="224"/>
      <c r="FJU19" s="225"/>
      <c r="FJV19" s="225"/>
      <c r="FJW19" s="225"/>
      <c r="FJX19" s="224"/>
      <c r="FJY19" s="224"/>
      <c r="FJZ19" s="224"/>
      <c r="FKA19" s="224"/>
      <c r="FKB19" s="225"/>
      <c r="FKC19" s="226"/>
      <c r="FKD19" s="226"/>
      <c r="FKE19" s="226"/>
      <c r="FKF19" s="226"/>
      <c r="FKG19" s="226"/>
      <c r="FKH19" s="225"/>
      <c r="FKI19" s="225"/>
      <c r="FKJ19" s="225"/>
      <c r="FOK19" s="223"/>
      <c r="FOL19" s="223"/>
      <c r="FOR19" s="224"/>
      <c r="FOS19" s="225"/>
      <c r="FOT19" s="225"/>
      <c r="FOU19" s="225"/>
      <c r="FOV19" s="224"/>
      <c r="FOW19" s="224"/>
      <c r="FOX19" s="224"/>
      <c r="FOY19" s="224"/>
      <c r="FOZ19" s="225"/>
      <c r="FPA19" s="226"/>
      <c r="FPB19" s="226"/>
      <c r="FPC19" s="226"/>
      <c r="FPD19" s="226"/>
      <c r="FPE19" s="226"/>
      <c r="FPF19" s="225"/>
      <c r="FPG19" s="225"/>
      <c r="FPH19" s="225"/>
      <c r="FTI19" s="223"/>
      <c r="FTJ19" s="223"/>
      <c r="FTP19" s="224"/>
      <c r="FTQ19" s="225"/>
      <c r="FTR19" s="225"/>
      <c r="FTS19" s="225"/>
      <c r="FTT19" s="224"/>
      <c r="FTU19" s="224"/>
      <c r="FTV19" s="224"/>
      <c r="FTW19" s="224"/>
      <c r="FTX19" s="225"/>
      <c r="FTY19" s="226"/>
      <c r="FTZ19" s="226"/>
      <c r="FUA19" s="226"/>
      <c r="FUB19" s="226"/>
      <c r="FUC19" s="226"/>
      <c r="FUD19" s="225"/>
      <c r="FUE19" s="225"/>
      <c r="FUF19" s="225"/>
      <c r="FYG19" s="223"/>
      <c r="FYH19" s="223"/>
      <c r="FYN19" s="224"/>
      <c r="FYO19" s="225"/>
      <c r="FYP19" s="225"/>
      <c r="FYQ19" s="225"/>
      <c r="FYR19" s="224"/>
      <c r="FYS19" s="224"/>
      <c r="FYT19" s="224"/>
      <c r="FYU19" s="224"/>
      <c r="FYV19" s="225"/>
      <c r="FYW19" s="226"/>
      <c r="FYX19" s="226"/>
      <c r="FYY19" s="226"/>
      <c r="FYZ19" s="226"/>
      <c r="FZA19" s="226"/>
      <c r="FZB19" s="225"/>
      <c r="FZC19" s="225"/>
      <c r="FZD19" s="225"/>
      <c r="GDE19" s="223"/>
      <c r="GDF19" s="223"/>
      <c r="GDL19" s="224"/>
      <c r="GDM19" s="225"/>
      <c r="GDN19" s="225"/>
      <c r="GDO19" s="225"/>
      <c r="GDP19" s="224"/>
      <c r="GDQ19" s="224"/>
      <c r="GDR19" s="224"/>
      <c r="GDS19" s="224"/>
      <c r="GDT19" s="225"/>
      <c r="GDU19" s="226"/>
      <c r="GDV19" s="226"/>
      <c r="GDW19" s="226"/>
      <c r="GDX19" s="226"/>
      <c r="GDY19" s="226"/>
      <c r="GDZ19" s="225"/>
      <c r="GEA19" s="225"/>
      <c r="GEB19" s="225"/>
      <c r="GIC19" s="223"/>
      <c r="GID19" s="223"/>
      <c r="GIJ19" s="224"/>
      <c r="GIK19" s="225"/>
      <c r="GIL19" s="225"/>
      <c r="GIM19" s="225"/>
      <c r="GIN19" s="224"/>
      <c r="GIO19" s="224"/>
      <c r="GIP19" s="224"/>
      <c r="GIQ19" s="224"/>
      <c r="GIR19" s="225"/>
      <c r="GIS19" s="226"/>
      <c r="GIT19" s="226"/>
      <c r="GIU19" s="226"/>
      <c r="GIV19" s="226"/>
      <c r="GIW19" s="226"/>
      <c r="GIX19" s="225"/>
      <c r="GIY19" s="225"/>
      <c r="GIZ19" s="225"/>
      <c r="GNA19" s="223"/>
      <c r="GNB19" s="223"/>
      <c r="GNH19" s="224"/>
      <c r="GNI19" s="225"/>
      <c r="GNJ19" s="225"/>
      <c r="GNK19" s="225"/>
      <c r="GNL19" s="224"/>
      <c r="GNM19" s="224"/>
      <c r="GNN19" s="224"/>
      <c r="GNO19" s="224"/>
      <c r="GNP19" s="225"/>
      <c r="GNQ19" s="226"/>
      <c r="GNR19" s="226"/>
      <c r="GNS19" s="226"/>
      <c r="GNT19" s="226"/>
      <c r="GNU19" s="226"/>
      <c r="GNV19" s="225"/>
      <c r="GNW19" s="225"/>
      <c r="GNX19" s="225"/>
      <c r="GRY19" s="223"/>
      <c r="GRZ19" s="223"/>
      <c r="GSF19" s="224"/>
      <c r="GSG19" s="225"/>
      <c r="GSH19" s="225"/>
      <c r="GSI19" s="225"/>
      <c r="GSJ19" s="224"/>
      <c r="GSK19" s="224"/>
      <c r="GSL19" s="224"/>
      <c r="GSM19" s="224"/>
      <c r="GSN19" s="225"/>
      <c r="GSO19" s="226"/>
      <c r="GSP19" s="226"/>
      <c r="GSQ19" s="226"/>
      <c r="GSR19" s="226"/>
      <c r="GSS19" s="226"/>
      <c r="GST19" s="225"/>
      <c r="GSU19" s="225"/>
      <c r="GSV19" s="225"/>
      <c r="GWW19" s="223"/>
      <c r="GWX19" s="223"/>
      <c r="GXD19" s="224"/>
      <c r="GXE19" s="225"/>
      <c r="GXF19" s="225"/>
      <c r="GXG19" s="225"/>
      <c r="GXH19" s="224"/>
      <c r="GXI19" s="224"/>
      <c r="GXJ19" s="224"/>
      <c r="GXK19" s="224"/>
      <c r="GXL19" s="225"/>
      <c r="GXM19" s="226"/>
      <c r="GXN19" s="226"/>
      <c r="GXO19" s="226"/>
      <c r="GXP19" s="226"/>
      <c r="GXQ19" s="226"/>
      <c r="GXR19" s="225"/>
      <c r="GXS19" s="225"/>
      <c r="GXT19" s="225"/>
      <c r="HBU19" s="223"/>
      <c r="HBV19" s="223"/>
      <c r="HCB19" s="224"/>
      <c r="HCC19" s="225"/>
      <c r="HCD19" s="225"/>
      <c r="HCE19" s="225"/>
      <c r="HCF19" s="224"/>
      <c r="HCG19" s="224"/>
      <c r="HCH19" s="224"/>
      <c r="HCI19" s="224"/>
      <c r="HCJ19" s="225"/>
      <c r="HCK19" s="226"/>
      <c r="HCL19" s="226"/>
      <c r="HCM19" s="226"/>
      <c r="HCN19" s="226"/>
      <c r="HCO19" s="226"/>
      <c r="HCP19" s="225"/>
      <c r="HCQ19" s="225"/>
      <c r="HCR19" s="225"/>
      <c r="HGS19" s="223"/>
      <c r="HGT19" s="223"/>
      <c r="HGZ19" s="224"/>
      <c r="HHA19" s="225"/>
      <c r="HHB19" s="225"/>
      <c r="HHC19" s="225"/>
      <c r="HHD19" s="224"/>
      <c r="HHE19" s="224"/>
      <c r="HHF19" s="224"/>
      <c r="HHG19" s="224"/>
      <c r="HHH19" s="225"/>
      <c r="HHI19" s="226"/>
      <c r="HHJ19" s="226"/>
      <c r="HHK19" s="226"/>
      <c r="HHL19" s="226"/>
      <c r="HHM19" s="226"/>
      <c r="HHN19" s="225"/>
      <c r="HHO19" s="225"/>
      <c r="HHP19" s="225"/>
      <c r="HLQ19" s="223"/>
      <c r="HLR19" s="223"/>
      <c r="HLX19" s="224"/>
      <c r="HLY19" s="225"/>
      <c r="HLZ19" s="225"/>
      <c r="HMA19" s="225"/>
      <c r="HMB19" s="224"/>
      <c r="HMC19" s="224"/>
      <c r="HMD19" s="224"/>
      <c r="HME19" s="224"/>
      <c r="HMF19" s="225"/>
      <c r="HMG19" s="226"/>
      <c r="HMH19" s="226"/>
      <c r="HMI19" s="226"/>
      <c r="HMJ19" s="226"/>
      <c r="HMK19" s="226"/>
      <c r="HML19" s="225"/>
      <c r="HMM19" s="225"/>
      <c r="HMN19" s="225"/>
      <c r="HQO19" s="223"/>
      <c r="HQP19" s="223"/>
      <c r="HQV19" s="224"/>
      <c r="HQW19" s="225"/>
      <c r="HQX19" s="225"/>
      <c r="HQY19" s="225"/>
      <c r="HQZ19" s="224"/>
      <c r="HRA19" s="224"/>
      <c r="HRB19" s="224"/>
      <c r="HRC19" s="224"/>
      <c r="HRD19" s="225"/>
      <c r="HRE19" s="226"/>
      <c r="HRF19" s="226"/>
      <c r="HRG19" s="226"/>
      <c r="HRH19" s="226"/>
      <c r="HRI19" s="226"/>
      <c r="HRJ19" s="225"/>
      <c r="HRK19" s="225"/>
      <c r="HRL19" s="225"/>
      <c r="HVM19" s="223"/>
      <c r="HVN19" s="223"/>
      <c r="HVT19" s="224"/>
      <c r="HVU19" s="225"/>
      <c r="HVV19" s="225"/>
      <c r="HVW19" s="225"/>
      <c r="HVX19" s="224"/>
      <c r="HVY19" s="224"/>
      <c r="HVZ19" s="224"/>
      <c r="HWA19" s="224"/>
      <c r="HWB19" s="225"/>
      <c r="HWC19" s="226"/>
      <c r="HWD19" s="226"/>
      <c r="HWE19" s="226"/>
      <c r="HWF19" s="226"/>
      <c r="HWG19" s="226"/>
      <c r="HWH19" s="225"/>
      <c r="HWI19" s="225"/>
      <c r="HWJ19" s="225"/>
      <c r="IAK19" s="223"/>
      <c r="IAL19" s="223"/>
      <c r="IAR19" s="224"/>
      <c r="IAS19" s="225"/>
      <c r="IAT19" s="225"/>
      <c r="IAU19" s="225"/>
      <c r="IAV19" s="224"/>
      <c r="IAW19" s="224"/>
      <c r="IAX19" s="224"/>
      <c r="IAY19" s="224"/>
      <c r="IAZ19" s="225"/>
      <c r="IBA19" s="226"/>
      <c r="IBB19" s="226"/>
      <c r="IBC19" s="226"/>
      <c r="IBD19" s="226"/>
      <c r="IBE19" s="226"/>
      <c r="IBF19" s="225"/>
      <c r="IBG19" s="225"/>
      <c r="IBH19" s="225"/>
      <c r="IFI19" s="223"/>
      <c r="IFJ19" s="223"/>
      <c r="IFP19" s="224"/>
      <c r="IFQ19" s="225"/>
      <c r="IFR19" s="225"/>
      <c r="IFS19" s="225"/>
      <c r="IFT19" s="224"/>
      <c r="IFU19" s="224"/>
      <c r="IFV19" s="224"/>
      <c r="IFW19" s="224"/>
      <c r="IFX19" s="225"/>
      <c r="IFY19" s="226"/>
      <c r="IFZ19" s="226"/>
      <c r="IGA19" s="226"/>
      <c r="IGB19" s="226"/>
      <c r="IGC19" s="226"/>
      <c r="IGD19" s="225"/>
      <c r="IGE19" s="225"/>
      <c r="IGF19" s="225"/>
      <c r="IKG19" s="223"/>
      <c r="IKH19" s="223"/>
      <c r="IKN19" s="224"/>
      <c r="IKO19" s="225"/>
      <c r="IKP19" s="225"/>
      <c r="IKQ19" s="225"/>
      <c r="IKR19" s="224"/>
      <c r="IKS19" s="224"/>
      <c r="IKT19" s="224"/>
      <c r="IKU19" s="224"/>
      <c r="IKV19" s="225"/>
      <c r="IKW19" s="226"/>
      <c r="IKX19" s="226"/>
      <c r="IKY19" s="226"/>
      <c r="IKZ19" s="226"/>
      <c r="ILA19" s="226"/>
      <c r="ILB19" s="225"/>
      <c r="ILC19" s="225"/>
      <c r="ILD19" s="225"/>
      <c r="IPE19" s="223"/>
      <c r="IPF19" s="223"/>
      <c r="IPL19" s="224"/>
      <c r="IPM19" s="225"/>
      <c r="IPN19" s="225"/>
      <c r="IPO19" s="225"/>
      <c r="IPP19" s="224"/>
      <c r="IPQ19" s="224"/>
      <c r="IPR19" s="224"/>
      <c r="IPS19" s="224"/>
      <c r="IPT19" s="225"/>
      <c r="IPU19" s="226"/>
      <c r="IPV19" s="226"/>
      <c r="IPW19" s="226"/>
      <c r="IPX19" s="226"/>
      <c r="IPY19" s="226"/>
      <c r="IPZ19" s="225"/>
      <c r="IQA19" s="225"/>
      <c r="IQB19" s="225"/>
      <c r="IUC19" s="223"/>
      <c r="IUD19" s="223"/>
      <c r="IUJ19" s="224"/>
      <c r="IUK19" s="225"/>
      <c r="IUL19" s="225"/>
      <c r="IUM19" s="225"/>
      <c r="IUN19" s="224"/>
      <c r="IUO19" s="224"/>
      <c r="IUP19" s="224"/>
      <c r="IUQ19" s="224"/>
      <c r="IUR19" s="225"/>
      <c r="IUS19" s="226"/>
      <c r="IUT19" s="226"/>
      <c r="IUU19" s="226"/>
      <c r="IUV19" s="226"/>
      <c r="IUW19" s="226"/>
      <c r="IUX19" s="225"/>
      <c r="IUY19" s="225"/>
      <c r="IUZ19" s="225"/>
      <c r="IZA19" s="223"/>
      <c r="IZB19" s="223"/>
      <c r="IZH19" s="224"/>
      <c r="IZI19" s="225"/>
      <c r="IZJ19" s="225"/>
      <c r="IZK19" s="225"/>
      <c r="IZL19" s="224"/>
      <c r="IZM19" s="224"/>
      <c r="IZN19" s="224"/>
      <c r="IZO19" s="224"/>
      <c r="IZP19" s="225"/>
      <c r="IZQ19" s="226"/>
      <c r="IZR19" s="226"/>
      <c r="IZS19" s="226"/>
      <c r="IZT19" s="226"/>
      <c r="IZU19" s="226"/>
      <c r="IZV19" s="225"/>
      <c r="IZW19" s="225"/>
      <c r="IZX19" s="225"/>
      <c r="JDY19" s="223"/>
      <c r="JDZ19" s="223"/>
      <c r="JEF19" s="224"/>
      <c r="JEG19" s="225"/>
      <c r="JEH19" s="225"/>
      <c r="JEI19" s="225"/>
      <c r="JEJ19" s="224"/>
      <c r="JEK19" s="224"/>
      <c r="JEL19" s="224"/>
      <c r="JEM19" s="224"/>
      <c r="JEN19" s="225"/>
      <c r="JEO19" s="226"/>
      <c r="JEP19" s="226"/>
      <c r="JEQ19" s="226"/>
      <c r="JER19" s="226"/>
      <c r="JES19" s="226"/>
      <c r="JET19" s="225"/>
      <c r="JEU19" s="225"/>
      <c r="JEV19" s="225"/>
      <c r="JIW19" s="223"/>
      <c r="JIX19" s="223"/>
      <c r="JJD19" s="224"/>
      <c r="JJE19" s="225"/>
      <c r="JJF19" s="225"/>
      <c r="JJG19" s="225"/>
      <c r="JJH19" s="224"/>
      <c r="JJI19" s="224"/>
      <c r="JJJ19" s="224"/>
      <c r="JJK19" s="224"/>
      <c r="JJL19" s="225"/>
      <c r="JJM19" s="226"/>
      <c r="JJN19" s="226"/>
      <c r="JJO19" s="226"/>
      <c r="JJP19" s="226"/>
      <c r="JJQ19" s="226"/>
      <c r="JJR19" s="225"/>
      <c r="JJS19" s="225"/>
      <c r="JJT19" s="225"/>
      <c r="JNU19" s="223"/>
      <c r="JNV19" s="223"/>
      <c r="JOB19" s="224"/>
      <c r="JOC19" s="225"/>
      <c r="JOD19" s="225"/>
      <c r="JOE19" s="225"/>
      <c r="JOF19" s="224"/>
      <c r="JOG19" s="224"/>
      <c r="JOH19" s="224"/>
      <c r="JOI19" s="224"/>
      <c r="JOJ19" s="225"/>
      <c r="JOK19" s="226"/>
      <c r="JOL19" s="226"/>
      <c r="JOM19" s="226"/>
      <c r="JON19" s="226"/>
      <c r="JOO19" s="226"/>
      <c r="JOP19" s="225"/>
      <c r="JOQ19" s="225"/>
      <c r="JOR19" s="225"/>
      <c r="JSS19" s="223"/>
      <c r="JST19" s="223"/>
      <c r="JSZ19" s="224"/>
      <c r="JTA19" s="225"/>
      <c r="JTB19" s="225"/>
      <c r="JTC19" s="225"/>
      <c r="JTD19" s="224"/>
      <c r="JTE19" s="224"/>
      <c r="JTF19" s="224"/>
      <c r="JTG19" s="224"/>
      <c r="JTH19" s="225"/>
      <c r="JTI19" s="226"/>
      <c r="JTJ19" s="226"/>
      <c r="JTK19" s="226"/>
      <c r="JTL19" s="226"/>
      <c r="JTM19" s="226"/>
      <c r="JTN19" s="225"/>
      <c r="JTO19" s="225"/>
      <c r="JTP19" s="225"/>
      <c r="JXQ19" s="223"/>
      <c r="JXR19" s="223"/>
      <c r="JXX19" s="224"/>
      <c r="JXY19" s="225"/>
      <c r="JXZ19" s="225"/>
      <c r="JYA19" s="225"/>
      <c r="JYB19" s="224"/>
      <c r="JYC19" s="224"/>
      <c r="JYD19" s="224"/>
      <c r="JYE19" s="224"/>
      <c r="JYF19" s="225"/>
      <c r="JYG19" s="226"/>
      <c r="JYH19" s="226"/>
      <c r="JYI19" s="226"/>
      <c r="JYJ19" s="226"/>
      <c r="JYK19" s="226"/>
      <c r="JYL19" s="225"/>
      <c r="JYM19" s="225"/>
      <c r="JYN19" s="225"/>
      <c r="KCO19" s="223"/>
      <c r="KCP19" s="223"/>
      <c r="KCV19" s="224"/>
      <c r="KCW19" s="225"/>
      <c r="KCX19" s="225"/>
      <c r="KCY19" s="225"/>
      <c r="KCZ19" s="224"/>
      <c r="KDA19" s="224"/>
      <c r="KDB19" s="224"/>
      <c r="KDC19" s="224"/>
      <c r="KDD19" s="225"/>
      <c r="KDE19" s="226"/>
      <c r="KDF19" s="226"/>
      <c r="KDG19" s="226"/>
      <c r="KDH19" s="226"/>
      <c r="KDI19" s="226"/>
      <c r="KDJ19" s="225"/>
      <c r="KDK19" s="225"/>
      <c r="KDL19" s="225"/>
      <c r="KHM19" s="223"/>
      <c r="KHN19" s="223"/>
      <c r="KHT19" s="224"/>
      <c r="KHU19" s="225"/>
      <c r="KHV19" s="225"/>
      <c r="KHW19" s="225"/>
      <c r="KHX19" s="224"/>
      <c r="KHY19" s="224"/>
      <c r="KHZ19" s="224"/>
      <c r="KIA19" s="224"/>
      <c r="KIB19" s="225"/>
      <c r="KIC19" s="226"/>
      <c r="KID19" s="226"/>
      <c r="KIE19" s="226"/>
      <c r="KIF19" s="226"/>
      <c r="KIG19" s="226"/>
      <c r="KIH19" s="225"/>
      <c r="KII19" s="225"/>
      <c r="KIJ19" s="225"/>
      <c r="KMK19" s="223"/>
      <c r="KML19" s="223"/>
      <c r="KMR19" s="224"/>
      <c r="KMS19" s="225"/>
      <c r="KMT19" s="225"/>
      <c r="KMU19" s="225"/>
      <c r="KMV19" s="224"/>
      <c r="KMW19" s="224"/>
      <c r="KMX19" s="224"/>
      <c r="KMY19" s="224"/>
      <c r="KMZ19" s="225"/>
      <c r="KNA19" s="226"/>
      <c r="KNB19" s="226"/>
      <c r="KNC19" s="226"/>
      <c r="KND19" s="226"/>
      <c r="KNE19" s="226"/>
      <c r="KNF19" s="225"/>
      <c r="KNG19" s="225"/>
      <c r="KNH19" s="225"/>
      <c r="KRI19" s="223"/>
      <c r="KRJ19" s="223"/>
      <c r="KRP19" s="224"/>
      <c r="KRQ19" s="225"/>
      <c r="KRR19" s="225"/>
      <c r="KRS19" s="225"/>
      <c r="KRT19" s="224"/>
      <c r="KRU19" s="224"/>
      <c r="KRV19" s="224"/>
      <c r="KRW19" s="224"/>
      <c r="KRX19" s="225"/>
      <c r="KRY19" s="226"/>
      <c r="KRZ19" s="226"/>
      <c r="KSA19" s="226"/>
      <c r="KSB19" s="226"/>
      <c r="KSC19" s="226"/>
      <c r="KSD19" s="225"/>
      <c r="KSE19" s="225"/>
      <c r="KSF19" s="225"/>
      <c r="KWG19" s="223"/>
      <c r="KWH19" s="223"/>
      <c r="KWN19" s="224"/>
      <c r="KWO19" s="225"/>
      <c r="KWP19" s="225"/>
      <c r="KWQ19" s="225"/>
      <c r="KWR19" s="224"/>
      <c r="KWS19" s="224"/>
      <c r="KWT19" s="224"/>
      <c r="KWU19" s="224"/>
      <c r="KWV19" s="225"/>
      <c r="KWW19" s="226"/>
      <c r="KWX19" s="226"/>
      <c r="KWY19" s="226"/>
      <c r="KWZ19" s="226"/>
      <c r="KXA19" s="226"/>
      <c r="KXB19" s="225"/>
      <c r="KXC19" s="225"/>
      <c r="KXD19" s="225"/>
      <c r="LBE19" s="223"/>
      <c r="LBF19" s="223"/>
      <c r="LBL19" s="224"/>
      <c r="LBM19" s="225"/>
      <c r="LBN19" s="225"/>
      <c r="LBO19" s="225"/>
      <c r="LBP19" s="224"/>
      <c r="LBQ19" s="224"/>
      <c r="LBR19" s="224"/>
      <c r="LBS19" s="224"/>
      <c r="LBT19" s="225"/>
      <c r="LBU19" s="226"/>
      <c r="LBV19" s="226"/>
      <c r="LBW19" s="226"/>
      <c r="LBX19" s="226"/>
      <c r="LBY19" s="226"/>
      <c r="LBZ19" s="225"/>
      <c r="LCA19" s="225"/>
      <c r="LCB19" s="225"/>
      <c r="LGC19" s="223"/>
      <c r="LGD19" s="223"/>
      <c r="LGJ19" s="224"/>
      <c r="LGK19" s="225"/>
      <c r="LGL19" s="225"/>
      <c r="LGM19" s="225"/>
      <c r="LGN19" s="224"/>
      <c r="LGO19" s="224"/>
      <c r="LGP19" s="224"/>
      <c r="LGQ19" s="224"/>
      <c r="LGR19" s="225"/>
      <c r="LGS19" s="226"/>
      <c r="LGT19" s="226"/>
      <c r="LGU19" s="226"/>
      <c r="LGV19" s="226"/>
      <c r="LGW19" s="226"/>
      <c r="LGX19" s="225"/>
      <c r="LGY19" s="225"/>
      <c r="LGZ19" s="225"/>
      <c r="LLA19" s="223"/>
      <c r="LLB19" s="223"/>
      <c r="LLH19" s="224"/>
      <c r="LLI19" s="225"/>
      <c r="LLJ19" s="225"/>
      <c r="LLK19" s="225"/>
      <c r="LLL19" s="224"/>
      <c r="LLM19" s="224"/>
      <c r="LLN19" s="224"/>
      <c r="LLO19" s="224"/>
      <c r="LLP19" s="225"/>
      <c r="LLQ19" s="226"/>
      <c r="LLR19" s="226"/>
      <c r="LLS19" s="226"/>
      <c r="LLT19" s="226"/>
      <c r="LLU19" s="226"/>
      <c r="LLV19" s="225"/>
      <c r="LLW19" s="225"/>
      <c r="LLX19" s="225"/>
      <c r="LPY19" s="223"/>
      <c r="LPZ19" s="223"/>
      <c r="LQF19" s="224"/>
      <c r="LQG19" s="225"/>
      <c r="LQH19" s="225"/>
      <c r="LQI19" s="225"/>
      <c r="LQJ19" s="224"/>
      <c r="LQK19" s="224"/>
      <c r="LQL19" s="224"/>
      <c r="LQM19" s="224"/>
      <c r="LQN19" s="225"/>
      <c r="LQO19" s="226"/>
      <c r="LQP19" s="226"/>
      <c r="LQQ19" s="226"/>
      <c r="LQR19" s="226"/>
      <c r="LQS19" s="226"/>
      <c r="LQT19" s="225"/>
      <c r="LQU19" s="225"/>
      <c r="LQV19" s="225"/>
      <c r="LUW19" s="223"/>
      <c r="LUX19" s="223"/>
      <c r="LVD19" s="224"/>
      <c r="LVE19" s="225"/>
      <c r="LVF19" s="225"/>
      <c r="LVG19" s="225"/>
      <c r="LVH19" s="224"/>
      <c r="LVI19" s="224"/>
      <c r="LVJ19" s="224"/>
      <c r="LVK19" s="224"/>
      <c r="LVL19" s="225"/>
      <c r="LVM19" s="226"/>
      <c r="LVN19" s="226"/>
      <c r="LVO19" s="226"/>
      <c r="LVP19" s="226"/>
      <c r="LVQ19" s="226"/>
      <c r="LVR19" s="225"/>
      <c r="LVS19" s="225"/>
      <c r="LVT19" s="225"/>
      <c r="LZU19" s="223"/>
      <c r="LZV19" s="223"/>
      <c r="MAB19" s="224"/>
      <c r="MAC19" s="225"/>
      <c r="MAD19" s="225"/>
      <c r="MAE19" s="225"/>
      <c r="MAF19" s="224"/>
      <c r="MAG19" s="224"/>
      <c r="MAH19" s="224"/>
      <c r="MAI19" s="224"/>
      <c r="MAJ19" s="225"/>
      <c r="MAK19" s="226"/>
      <c r="MAL19" s="226"/>
      <c r="MAM19" s="226"/>
      <c r="MAN19" s="226"/>
      <c r="MAO19" s="226"/>
      <c r="MAP19" s="225"/>
      <c r="MAQ19" s="225"/>
      <c r="MAR19" s="225"/>
      <c r="MES19" s="223"/>
      <c r="MET19" s="223"/>
      <c r="MEZ19" s="224"/>
      <c r="MFA19" s="225"/>
      <c r="MFB19" s="225"/>
      <c r="MFC19" s="225"/>
      <c r="MFD19" s="224"/>
      <c r="MFE19" s="224"/>
      <c r="MFF19" s="224"/>
      <c r="MFG19" s="224"/>
      <c r="MFH19" s="225"/>
      <c r="MFI19" s="226"/>
      <c r="MFJ19" s="226"/>
      <c r="MFK19" s="226"/>
      <c r="MFL19" s="226"/>
      <c r="MFM19" s="226"/>
      <c r="MFN19" s="225"/>
      <c r="MFO19" s="225"/>
      <c r="MFP19" s="225"/>
      <c r="MJQ19" s="223"/>
      <c r="MJR19" s="223"/>
      <c r="MJX19" s="224"/>
      <c r="MJY19" s="225"/>
      <c r="MJZ19" s="225"/>
      <c r="MKA19" s="225"/>
      <c r="MKB19" s="224"/>
      <c r="MKC19" s="224"/>
      <c r="MKD19" s="224"/>
      <c r="MKE19" s="224"/>
      <c r="MKF19" s="225"/>
      <c r="MKG19" s="226"/>
      <c r="MKH19" s="226"/>
      <c r="MKI19" s="226"/>
      <c r="MKJ19" s="226"/>
      <c r="MKK19" s="226"/>
      <c r="MKL19" s="225"/>
      <c r="MKM19" s="225"/>
      <c r="MKN19" s="225"/>
      <c r="MOO19" s="223"/>
      <c r="MOP19" s="223"/>
      <c r="MOV19" s="224"/>
      <c r="MOW19" s="225"/>
      <c r="MOX19" s="225"/>
      <c r="MOY19" s="225"/>
      <c r="MOZ19" s="224"/>
      <c r="MPA19" s="224"/>
      <c r="MPB19" s="224"/>
      <c r="MPC19" s="224"/>
      <c r="MPD19" s="225"/>
      <c r="MPE19" s="226"/>
      <c r="MPF19" s="226"/>
      <c r="MPG19" s="226"/>
      <c r="MPH19" s="226"/>
      <c r="MPI19" s="226"/>
      <c r="MPJ19" s="225"/>
      <c r="MPK19" s="225"/>
      <c r="MPL19" s="225"/>
      <c r="MTM19" s="223"/>
      <c r="MTN19" s="223"/>
      <c r="MTT19" s="224"/>
      <c r="MTU19" s="225"/>
      <c r="MTV19" s="225"/>
      <c r="MTW19" s="225"/>
      <c r="MTX19" s="224"/>
      <c r="MTY19" s="224"/>
      <c r="MTZ19" s="224"/>
      <c r="MUA19" s="224"/>
      <c r="MUB19" s="225"/>
      <c r="MUC19" s="226"/>
      <c r="MUD19" s="226"/>
      <c r="MUE19" s="226"/>
      <c r="MUF19" s="226"/>
      <c r="MUG19" s="226"/>
      <c r="MUH19" s="225"/>
      <c r="MUI19" s="225"/>
      <c r="MUJ19" s="225"/>
      <c r="MYK19" s="223"/>
      <c r="MYL19" s="223"/>
      <c r="MYR19" s="224"/>
      <c r="MYS19" s="225"/>
      <c r="MYT19" s="225"/>
      <c r="MYU19" s="225"/>
      <c r="MYV19" s="224"/>
      <c r="MYW19" s="224"/>
      <c r="MYX19" s="224"/>
      <c r="MYY19" s="224"/>
      <c r="MYZ19" s="225"/>
      <c r="MZA19" s="226"/>
      <c r="MZB19" s="226"/>
      <c r="MZC19" s="226"/>
      <c r="MZD19" s="226"/>
      <c r="MZE19" s="226"/>
      <c r="MZF19" s="225"/>
      <c r="MZG19" s="225"/>
      <c r="MZH19" s="225"/>
      <c r="NDI19" s="223"/>
      <c r="NDJ19" s="223"/>
      <c r="NDP19" s="224"/>
      <c r="NDQ19" s="225"/>
      <c r="NDR19" s="225"/>
      <c r="NDS19" s="225"/>
      <c r="NDT19" s="224"/>
      <c r="NDU19" s="224"/>
      <c r="NDV19" s="224"/>
      <c r="NDW19" s="224"/>
      <c r="NDX19" s="225"/>
      <c r="NDY19" s="226"/>
      <c r="NDZ19" s="226"/>
      <c r="NEA19" s="226"/>
      <c r="NEB19" s="226"/>
      <c r="NEC19" s="226"/>
      <c r="NED19" s="225"/>
      <c r="NEE19" s="225"/>
      <c r="NEF19" s="225"/>
      <c r="NIG19" s="223"/>
      <c r="NIH19" s="223"/>
      <c r="NIN19" s="224"/>
      <c r="NIO19" s="225"/>
      <c r="NIP19" s="225"/>
      <c r="NIQ19" s="225"/>
      <c r="NIR19" s="224"/>
      <c r="NIS19" s="224"/>
      <c r="NIT19" s="224"/>
      <c r="NIU19" s="224"/>
      <c r="NIV19" s="225"/>
      <c r="NIW19" s="226"/>
      <c r="NIX19" s="226"/>
      <c r="NIY19" s="226"/>
      <c r="NIZ19" s="226"/>
      <c r="NJA19" s="226"/>
      <c r="NJB19" s="225"/>
      <c r="NJC19" s="225"/>
      <c r="NJD19" s="225"/>
      <c r="NNE19" s="223"/>
      <c r="NNF19" s="223"/>
      <c r="NNL19" s="224"/>
      <c r="NNM19" s="225"/>
      <c r="NNN19" s="225"/>
      <c r="NNO19" s="225"/>
      <c r="NNP19" s="224"/>
      <c r="NNQ19" s="224"/>
      <c r="NNR19" s="224"/>
      <c r="NNS19" s="224"/>
      <c r="NNT19" s="225"/>
      <c r="NNU19" s="226"/>
      <c r="NNV19" s="226"/>
      <c r="NNW19" s="226"/>
      <c r="NNX19" s="226"/>
      <c r="NNY19" s="226"/>
      <c r="NNZ19" s="225"/>
      <c r="NOA19" s="225"/>
      <c r="NOB19" s="225"/>
      <c r="NSC19" s="223"/>
      <c r="NSD19" s="223"/>
      <c r="NSJ19" s="224"/>
      <c r="NSK19" s="225"/>
      <c r="NSL19" s="225"/>
      <c r="NSM19" s="225"/>
      <c r="NSN19" s="224"/>
      <c r="NSO19" s="224"/>
      <c r="NSP19" s="224"/>
      <c r="NSQ19" s="224"/>
      <c r="NSR19" s="225"/>
      <c r="NSS19" s="226"/>
      <c r="NST19" s="226"/>
      <c r="NSU19" s="226"/>
      <c r="NSV19" s="226"/>
      <c r="NSW19" s="226"/>
      <c r="NSX19" s="225"/>
      <c r="NSY19" s="225"/>
      <c r="NSZ19" s="225"/>
      <c r="NXA19" s="223"/>
      <c r="NXB19" s="223"/>
      <c r="NXH19" s="224"/>
      <c r="NXI19" s="225"/>
      <c r="NXJ19" s="225"/>
      <c r="NXK19" s="225"/>
      <c r="NXL19" s="224"/>
      <c r="NXM19" s="224"/>
      <c r="NXN19" s="224"/>
      <c r="NXO19" s="224"/>
      <c r="NXP19" s="225"/>
      <c r="NXQ19" s="226"/>
      <c r="NXR19" s="226"/>
      <c r="NXS19" s="226"/>
      <c r="NXT19" s="226"/>
      <c r="NXU19" s="226"/>
      <c r="NXV19" s="225"/>
      <c r="NXW19" s="225"/>
      <c r="NXX19" s="225"/>
      <c r="OBY19" s="223"/>
      <c r="OBZ19" s="223"/>
      <c r="OCF19" s="224"/>
      <c r="OCG19" s="225"/>
      <c r="OCH19" s="225"/>
      <c r="OCI19" s="225"/>
      <c r="OCJ19" s="224"/>
      <c r="OCK19" s="224"/>
      <c r="OCL19" s="224"/>
      <c r="OCM19" s="224"/>
      <c r="OCN19" s="225"/>
      <c r="OCO19" s="226"/>
      <c r="OCP19" s="226"/>
      <c r="OCQ19" s="226"/>
      <c r="OCR19" s="226"/>
      <c r="OCS19" s="226"/>
      <c r="OCT19" s="225"/>
      <c r="OCU19" s="225"/>
      <c r="OCV19" s="225"/>
      <c r="OGW19" s="223"/>
      <c r="OGX19" s="223"/>
      <c r="OHD19" s="224"/>
      <c r="OHE19" s="225"/>
      <c r="OHF19" s="225"/>
      <c r="OHG19" s="225"/>
      <c r="OHH19" s="224"/>
      <c r="OHI19" s="224"/>
      <c r="OHJ19" s="224"/>
      <c r="OHK19" s="224"/>
      <c r="OHL19" s="225"/>
      <c r="OHM19" s="226"/>
      <c r="OHN19" s="226"/>
      <c r="OHO19" s="226"/>
      <c r="OHP19" s="226"/>
      <c r="OHQ19" s="226"/>
      <c r="OHR19" s="225"/>
      <c r="OHS19" s="225"/>
      <c r="OHT19" s="225"/>
      <c r="OLU19" s="223"/>
      <c r="OLV19" s="223"/>
      <c r="OMB19" s="224"/>
      <c r="OMC19" s="225"/>
      <c r="OMD19" s="225"/>
      <c r="OME19" s="225"/>
      <c r="OMF19" s="224"/>
      <c r="OMG19" s="224"/>
      <c r="OMH19" s="224"/>
      <c r="OMI19" s="224"/>
      <c r="OMJ19" s="225"/>
      <c r="OMK19" s="226"/>
      <c r="OML19" s="226"/>
      <c r="OMM19" s="226"/>
      <c r="OMN19" s="226"/>
      <c r="OMO19" s="226"/>
      <c r="OMP19" s="225"/>
      <c r="OMQ19" s="225"/>
      <c r="OMR19" s="225"/>
      <c r="OQS19" s="223"/>
      <c r="OQT19" s="223"/>
      <c r="OQZ19" s="224"/>
      <c r="ORA19" s="225"/>
      <c r="ORB19" s="225"/>
      <c r="ORC19" s="225"/>
      <c r="ORD19" s="224"/>
      <c r="ORE19" s="224"/>
      <c r="ORF19" s="224"/>
      <c r="ORG19" s="224"/>
      <c r="ORH19" s="225"/>
      <c r="ORI19" s="226"/>
      <c r="ORJ19" s="226"/>
      <c r="ORK19" s="226"/>
      <c r="ORL19" s="226"/>
      <c r="ORM19" s="226"/>
      <c r="ORN19" s="225"/>
      <c r="ORO19" s="225"/>
      <c r="ORP19" s="225"/>
      <c r="OVQ19" s="223"/>
      <c r="OVR19" s="223"/>
      <c r="OVX19" s="224"/>
      <c r="OVY19" s="225"/>
      <c r="OVZ19" s="225"/>
      <c r="OWA19" s="225"/>
      <c r="OWB19" s="224"/>
      <c r="OWC19" s="224"/>
      <c r="OWD19" s="224"/>
      <c r="OWE19" s="224"/>
      <c r="OWF19" s="225"/>
      <c r="OWG19" s="226"/>
      <c r="OWH19" s="226"/>
      <c r="OWI19" s="226"/>
      <c r="OWJ19" s="226"/>
      <c r="OWK19" s="226"/>
      <c r="OWL19" s="225"/>
      <c r="OWM19" s="225"/>
      <c r="OWN19" s="225"/>
      <c r="PAO19" s="223"/>
      <c r="PAP19" s="223"/>
      <c r="PAV19" s="224"/>
      <c r="PAW19" s="225"/>
      <c r="PAX19" s="225"/>
      <c r="PAY19" s="225"/>
      <c r="PAZ19" s="224"/>
      <c r="PBA19" s="224"/>
      <c r="PBB19" s="224"/>
      <c r="PBC19" s="224"/>
      <c r="PBD19" s="225"/>
      <c r="PBE19" s="226"/>
      <c r="PBF19" s="226"/>
      <c r="PBG19" s="226"/>
      <c r="PBH19" s="226"/>
      <c r="PBI19" s="226"/>
      <c r="PBJ19" s="225"/>
      <c r="PBK19" s="225"/>
      <c r="PBL19" s="225"/>
      <c r="PFM19" s="223"/>
      <c r="PFN19" s="223"/>
      <c r="PFT19" s="224"/>
      <c r="PFU19" s="225"/>
      <c r="PFV19" s="225"/>
      <c r="PFW19" s="225"/>
      <c r="PFX19" s="224"/>
      <c r="PFY19" s="224"/>
      <c r="PFZ19" s="224"/>
      <c r="PGA19" s="224"/>
      <c r="PGB19" s="225"/>
      <c r="PGC19" s="226"/>
      <c r="PGD19" s="226"/>
      <c r="PGE19" s="226"/>
      <c r="PGF19" s="226"/>
      <c r="PGG19" s="226"/>
      <c r="PGH19" s="225"/>
      <c r="PGI19" s="225"/>
      <c r="PGJ19" s="225"/>
      <c r="PKK19" s="223"/>
      <c r="PKL19" s="223"/>
      <c r="PKR19" s="224"/>
      <c r="PKS19" s="225"/>
      <c r="PKT19" s="225"/>
      <c r="PKU19" s="225"/>
      <c r="PKV19" s="224"/>
      <c r="PKW19" s="224"/>
      <c r="PKX19" s="224"/>
      <c r="PKY19" s="224"/>
      <c r="PKZ19" s="225"/>
      <c r="PLA19" s="226"/>
      <c r="PLB19" s="226"/>
      <c r="PLC19" s="226"/>
      <c r="PLD19" s="226"/>
      <c r="PLE19" s="226"/>
      <c r="PLF19" s="225"/>
      <c r="PLG19" s="225"/>
      <c r="PLH19" s="225"/>
      <c r="PPI19" s="223"/>
      <c r="PPJ19" s="223"/>
      <c r="PPP19" s="224"/>
      <c r="PPQ19" s="225"/>
      <c r="PPR19" s="225"/>
      <c r="PPS19" s="225"/>
      <c r="PPT19" s="224"/>
      <c r="PPU19" s="224"/>
      <c r="PPV19" s="224"/>
      <c r="PPW19" s="224"/>
      <c r="PPX19" s="225"/>
      <c r="PPY19" s="226"/>
      <c r="PPZ19" s="226"/>
      <c r="PQA19" s="226"/>
      <c r="PQB19" s="226"/>
      <c r="PQC19" s="226"/>
      <c r="PQD19" s="225"/>
      <c r="PQE19" s="225"/>
      <c r="PQF19" s="225"/>
      <c r="PUG19" s="223"/>
      <c r="PUH19" s="223"/>
      <c r="PUN19" s="224"/>
      <c r="PUO19" s="225"/>
      <c r="PUP19" s="225"/>
      <c r="PUQ19" s="225"/>
      <c r="PUR19" s="224"/>
      <c r="PUS19" s="224"/>
      <c r="PUT19" s="224"/>
      <c r="PUU19" s="224"/>
      <c r="PUV19" s="225"/>
      <c r="PUW19" s="226"/>
      <c r="PUX19" s="226"/>
      <c r="PUY19" s="226"/>
      <c r="PUZ19" s="226"/>
      <c r="PVA19" s="226"/>
      <c r="PVB19" s="225"/>
      <c r="PVC19" s="225"/>
      <c r="PVD19" s="225"/>
      <c r="PZE19" s="223"/>
      <c r="PZF19" s="223"/>
      <c r="PZL19" s="224"/>
      <c r="PZM19" s="225"/>
      <c r="PZN19" s="225"/>
      <c r="PZO19" s="225"/>
      <c r="PZP19" s="224"/>
      <c r="PZQ19" s="224"/>
      <c r="PZR19" s="224"/>
      <c r="PZS19" s="224"/>
      <c r="PZT19" s="225"/>
      <c r="PZU19" s="226"/>
      <c r="PZV19" s="226"/>
      <c r="PZW19" s="226"/>
      <c r="PZX19" s="226"/>
      <c r="PZY19" s="226"/>
      <c r="PZZ19" s="225"/>
      <c r="QAA19" s="225"/>
      <c r="QAB19" s="225"/>
      <c r="QEC19" s="223"/>
      <c r="QED19" s="223"/>
      <c r="QEJ19" s="224"/>
      <c r="QEK19" s="225"/>
      <c r="QEL19" s="225"/>
      <c r="QEM19" s="225"/>
      <c r="QEN19" s="224"/>
      <c r="QEO19" s="224"/>
      <c r="QEP19" s="224"/>
      <c r="QEQ19" s="224"/>
      <c r="QER19" s="225"/>
      <c r="QES19" s="226"/>
      <c r="QET19" s="226"/>
      <c r="QEU19" s="226"/>
      <c r="QEV19" s="226"/>
      <c r="QEW19" s="226"/>
      <c r="QEX19" s="225"/>
      <c r="QEY19" s="225"/>
      <c r="QEZ19" s="225"/>
      <c r="QJA19" s="223"/>
      <c r="QJB19" s="223"/>
      <c r="QJH19" s="224"/>
      <c r="QJI19" s="225"/>
      <c r="QJJ19" s="225"/>
      <c r="QJK19" s="225"/>
      <c r="QJL19" s="224"/>
      <c r="QJM19" s="224"/>
      <c r="QJN19" s="224"/>
      <c r="QJO19" s="224"/>
      <c r="QJP19" s="225"/>
      <c r="QJQ19" s="226"/>
      <c r="QJR19" s="226"/>
      <c r="QJS19" s="226"/>
      <c r="QJT19" s="226"/>
      <c r="QJU19" s="226"/>
      <c r="QJV19" s="225"/>
      <c r="QJW19" s="225"/>
      <c r="QJX19" s="225"/>
      <c r="QNY19" s="223"/>
      <c r="QNZ19" s="223"/>
      <c r="QOF19" s="224"/>
      <c r="QOG19" s="225"/>
      <c r="QOH19" s="225"/>
      <c r="QOI19" s="225"/>
      <c r="QOJ19" s="224"/>
      <c r="QOK19" s="224"/>
      <c r="QOL19" s="224"/>
      <c r="QOM19" s="224"/>
      <c r="QON19" s="225"/>
      <c r="QOO19" s="226"/>
      <c r="QOP19" s="226"/>
      <c r="QOQ19" s="226"/>
      <c r="QOR19" s="226"/>
      <c r="QOS19" s="226"/>
      <c r="QOT19" s="225"/>
      <c r="QOU19" s="225"/>
      <c r="QOV19" s="225"/>
      <c r="QSW19" s="223"/>
      <c r="QSX19" s="223"/>
      <c r="QTD19" s="224"/>
      <c r="QTE19" s="225"/>
      <c r="QTF19" s="225"/>
      <c r="QTG19" s="225"/>
      <c r="QTH19" s="224"/>
      <c r="QTI19" s="224"/>
      <c r="QTJ19" s="224"/>
      <c r="QTK19" s="224"/>
      <c r="QTL19" s="225"/>
      <c r="QTM19" s="226"/>
      <c r="QTN19" s="226"/>
      <c r="QTO19" s="226"/>
      <c r="QTP19" s="226"/>
      <c r="QTQ19" s="226"/>
      <c r="QTR19" s="225"/>
      <c r="QTS19" s="225"/>
      <c r="QTT19" s="225"/>
      <c r="QXU19" s="223"/>
      <c r="QXV19" s="223"/>
      <c r="QYB19" s="224"/>
      <c r="QYC19" s="225"/>
      <c r="QYD19" s="225"/>
      <c r="QYE19" s="225"/>
      <c r="QYF19" s="224"/>
      <c r="QYG19" s="224"/>
      <c r="QYH19" s="224"/>
      <c r="QYI19" s="224"/>
      <c r="QYJ19" s="225"/>
      <c r="QYK19" s="226"/>
      <c r="QYL19" s="226"/>
      <c r="QYM19" s="226"/>
      <c r="QYN19" s="226"/>
      <c r="QYO19" s="226"/>
      <c r="QYP19" s="225"/>
      <c r="QYQ19" s="225"/>
      <c r="QYR19" s="225"/>
      <c r="RCS19" s="223"/>
      <c r="RCT19" s="223"/>
      <c r="RCZ19" s="224"/>
      <c r="RDA19" s="225"/>
      <c r="RDB19" s="225"/>
      <c r="RDC19" s="225"/>
      <c r="RDD19" s="224"/>
      <c r="RDE19" s="224"/>
      <c r="RDF19" s="224"/>
      <c r="RDG19" s="224"/>
      <c r="RDH19" s="225"/>
      <c r="RDI19" s="226"/>
      <c r="RDJ19" s="226"/>
      <c r="RDK19" s="226"/>
      <c r="RDL19" s="226"/>
      <c r="RDM19" s="226"/>
      <c r="RDN19" s="225"/>
      <c r="RDO19" s="225"/>
      <c r="RDP19" s="225"/>
      <c r="RHQ19" s="223"/>
      <c r="RHR19" s="223"/>
      <c r="RHX19" s="224"/>
      <c r="RHY19" s="225"/>
      <c r="RHZ19" s="225"/>
      <c r="RIA19" s="225"/>
      <c r="RIB19" s="224"/>
      <c r="RIC19" s="224"/>
      <c r="RID19" s="224"/>
      <c r="RIE19" s="224"/>
      <c r="RIF19" s="225"/>
      <c r="RIG19" s="226"/>
      <c r="RIH19" s="226"/>
      <c r="RII19" s="226"/>
      <c r="RIJ19" s="226"/>
      <c r="RIK19" s="226"/>
      <c r="RIL19" s="225"/>
      <c r="RIM19" s="225"/>
      <c r="RIN19" s="225"/>
      <c r="RMO19" s="223"/>
      <c r="RMP19" s="223"/>
      <c r="RMV19" s="224"/>
      <c r="RMW19" s="225"/>
      <c r="RMX19" s="225"/>
      <c r="RMY19" s="225"/>
      <c r="RMZ19" s="224"/>
      <c r="RNA19" s="224"/>
      <c r="RNB19" s="224"/>
      <c r="RNC19" s="224"/>
      <c r="RND19" s="225"/>
      <c r="RNE19" s="226"/>
      <c r="RNF19" s="226"/>
      <c r="RNG19" s="226"/>
      <c r="RNH19" s="226"/>
      <c r="RNI19" s="226"/>
      <c r="RNJ19" s="225"/>
      <c r="RNK19" s="225"/>
      <c r="RNL19" s="225"/>
      <c r="RRM19" s="223"/>
      <c r="RRN19" s="223"/>
      <c r="RRT19" s="224"/>
      <c r="RRU19" s="225"/>
      <c r="RRV19" s="225"/>
      <c r="RRW19" s="225"/>
      <c r="RRX19" s="224"/>
      <c r="RRY19" s="224"/>
      <c r="RRZ19" s="224"/>
      <c r="RSA19" s="224"/>
      <c r="RSB19" s="225"/>
      <c r="RSC19" s="226"/>
      <c r="RSD19" s="226"/>
      <c r="RSE19" s="226"/>
      <c r="RSF19" s="226"/>
      <c r="RSG19" s="226"/>
      <c r="RSH19" s="225"/>
      <c r="RSI19" s="225"/>
      <c r="RSJ19" s="225"/>
      <c r="RWK19" s="223"/>
      <c r="RWL19" s="223"/>
      <c r="RWR19" s="224"/>
      <c r="RWS19" s="225"/>
      <c r="RWT19" s="225"/>
      <c r="RWU19" s="225"/>
      <c r="RWV19" s="224"/>
      <c r="RWW19" s="224"/>
      <c r="RWX19" s="224"/>
      <c r="RWY19" s="224"/>
      <c r="RWZ19" s="225"/>
      <c r="RXA19" s="226"/>
      <c r="RXB19" s="226"/>
      <c r="RXC19" s="226"/>
      <c r="RXD19" s="226"/>
      <c r="RXE19" s="226"/>
      <c r="RXF19" s="225"/>
      <c r="RXG19" s="225"/>
      <c r="RXH19" s="225"/>
      <c r="SBI19" s="223"/>
      <c r="SBJ19" s="223"/>
      <c r="SBP19" s="224"/>
      <c r="SBQ19" s="225"/>
      <c r="SBR19" s="225"/>
      <c r="SBS19" s="225"/>
      <c r="SBT19" s="224"/>
      <c r="SBU19" s="224"/>
      <c r="SBV19" s="224"/>
      <c r="SBW19" s="224"/>
      <c r="SBX19" s="225"/>
      <c r="SBY19" s="226"/>
      <c r="SBZ19" s="226"/>
      <c r="SCA19" s="226"/>
      <c r="SCB19" s="226"/>
      <c r="SCC19" s="226"/>
      <c r="SCD19" s="225"/>
      <c r="SCE19" s="225"/>
      <c r="SCF19" s="225"/>
    </row>
    <row r="20" spans="1:1024 1129:2048 2153:3072 3177:4096 4201:5120 5225:6144 6249:7168 7273:8192 8297:9216 9321:10240 10345:11264 11369:12288 12393:12928" ht="13.2" x14ac:dyDescent="0.25">
      <c r="A20" s="221">
        <f>VLOOKUP(B20,CW18:CX22,2,FALSE)</f>
        <v>3</v>
      </c>
      <c r="B20" s="221" t="str">
        <f>'Countries and Timezone'!C17</f>
        <v>Poland</v>
      </c>
      <c r="C20" s="221">
        <f>SUMPRODUCT((CZ3:CZ42=B20)*(DD3:DD42="W"))+SUMPRODUCT((DC3:DC42=B20)*(DE3:DE42="W"))</f>
        <v>0</v>
      </c>
      <c r="D20" s="221">
        <f>SUMPRODUCT((CZ3:CZ42=B20)*(DD3:DD42="D"))+SUMPRODUCT((DC3:DC42=B20)*(DE3:DE42="D"))</f>
        <v>0</v>
      </c>
      <c r="E20" s="221">
        <f>SUMPRODUCT((CZ3:CZ42=B20)*(DD3:DD42="L"))+SUMPRODUCT((DC3:DC42=B20)*(DE3:DE42="L"))</f>
        <v>0</v>
      </c>
      <c r="F20" s="221">
        <f>SUMIF(CZ3:CZ60,B20,DA3:DA60)+SUMIF(DC3:DC60,B20,DB3:DB60)</f>
        <v>0</v>
      </c>
      <c r="G20" s="221">
        <f>SUMIF(DC3:DC60,B20,DA3:DA60)+SUMIF(CZ3:CZ60,B20,DB3:DB60)</f>
        <v>0</v>
      </c>
      <c r="H20" s="221">
        <f t="shared" si="66"/>
        <v>1000</v>
      </c>
      <c r="I20" s="221">
        <f t="shared" si="67"/>
        <v>0</v>
      </c>
      <c r="J20" s="221">
        <v>10</v>
      </c>
      <c r="K20" s="221">
        <f>IF(COUNTIF(I18:I22,4)&lt;&gt;4,RANK(I20,I18:I22),I60)</f>
        <v>1</v>
      </c>
      <c r="M20" s="221">
        <f>SUMPRODUCT((K18:K21=K20)*(J18:J21&lt;J20))+K20</f>
        <v>2</v>
      </c>
      <c r="N20" s="221" t="str">
        <f>INDEX(B18:B22,MATCH(3,M18:M22,0),0)</f>
        <v>Ukraine</v>
      </c>
      <c r="O20" s="221">
        <f>INDEX(K18:K22,MATCH(N20,B18:B22,0),0)</f>
        <v>1</v>
      </c>
      <c r="P20" s="221" t="str">
        <f>IF(AND(P19&lt;&gt;"",O20=1),N20,"")</f>
        <v>Ukraine</v>
      </c>
      <c r="Q20" s="221" t="str">
        <f>IF(AND(Q19&lt;&gt;"",O21=2),N21,"")</f>
        <v/>
      </c>
      <c r="R20" s="221" t="str">
        <f>IF(AND(R19&lt;&gt;"",O22=3),N22,"")</f>
        <v/>
      </c>
      <c r="U20" s="221" t="str">
        <f t="shared" si="75"/>
        <v>Ukraine</v>
      </c>
      <c r="V20" s="221">
        <f>SUMPRODUCT((CZ3:CZ42=U20)*(DC3:DC42=U21)*(DD3:DD42="W"))+SUMPRODUCT((CZ3:CZ42=U20)*(DC3:DC42=U22)*(DD3:DD42="W"))+SUMPRODUCT((CZ3:CZ42=U20)*(DC3:DC42=U18)*(DD3:DD42="W"))+SUMPRODUCT((CZ3:CZ42=U20)*(DC3:DC42=U19)*(DD3:DD42="W"))+SUMPRODUCT((CZ3:CZ42=U21)*(DC3:DC42=U20)*(DE3:DE42="W"))+SUMPRODUCT((CZ3:CZ42=U22)*(DC3:DC42=U20)*(DE3:DE42="W"))+SUMPRODUCT((CZ3:CZ42=U18)*(DC3:DC42=U20)*(DE3:DE42="W"))+SUMPRODUCT((CZ3:CZ42=U19)*(DC3:DC42=U20)*(DE3:DE42="W"))</f>
        <v>0</v>
      </c>
      <c r="W20" s="221">
        <f>SUMPRODUCT((CZ3:CZ42=U20)*(DC3:DC42=U21)*(DD3:DD42="D"))+SUMPRODUCT((CZ3:CZ42=U20)*(DC3:DC42=U22)*(DD3:DD42="D"))+SUMPRODUCT((CZ3:CZ42=U20)*(DC3:DC42=U18)*(DD3:DD42="D"))+SUMPRODUCT((CZ3:CZ42=U20)*(DC3:DC42=U19)*(DD3:DD42="D"))+SUMPRODUCT((CZ3:CZ42=U21)*(DC3:DC42=U20)*(DD3:DD42="D"))+SUMPRODUCT((CZ3:CZ42=U22)*(DC3:DC42=U20)*(DD3:DD42="D"))+SUMPRODUCT((CZ3:CZ42=U18)*(DC3:DC42=U20)*(DD3:DD42="D"))+SUMPRODUCT((CZ3:CZ42=U19)*(DC3:DC42=U20)*(DD3:DD42="D"))</f>
        <v>0</v>
      </c>
      <c r="X20" s="221">
        <f>SUMPRODUCT((CZ3:CZ42=U20)*(DC3:DC42=U21)*(DD3:DD42="L"))+SUMPRODUCT((CZ3:CZ42=U20)*(DC3:DC42=U22)*(DD3:DD42="L"))+SUMPRODUCT((CZ3:CZ42=U20)*(DC3:DC42=U18)*(DD3:DD42="L"))+SUMPRODUCT((CZ3:CZ42=U20)*(DC3:DC42=U19)*(DD3:DD42="L"))+SUMPRODUCT((CZ3:CZ42=U21)*(DC3:DC42=U20)*(DE3:DE42="L"))+SUMPRODUCT((CZ3:CZ42=U22)*(DC3:DC42=U20)*(DE3:DE42="L"))+SUMPRODUCT((CZ3:CZ42=U18)*(DC3:DC42=U20)*(DE3:DE42="L"))+SUMPRODUCT((CZ3:CZ42=U19)*(DC3:DC42=U20)*(DE3:DE42="L"))</f>
        <v>0</v>
      </c>
      <c r="Y20" s="221">
        <f>SUMPRODUCT((CZ3:CZ42=U20)*(DC3:DC42=U21)*DA3:DA42)+SUMPRODUCT((CZ3:CZ42=U20)*(DC3:DC42=U22)*DA3:DA42)+SUMPRODUCT((CZ3:CZ42=U20)*(DC3:DC42=U18)*DA3:DA42)+SUMPRODUCT((CZ3:CZ42=U20)*(DC3:DC42=U19)*DA3:DA42)+SUMPRODUCT((CZ3:CZ42=U21)*(DC3:DC42=U20)*DB3:DB42)+SUMPRODUCT((CZ3:CZ42=U22)*(DC3:DC42=U20)*DB3:DB42)+SUMPRODUCT((CZ3:CZ42=U18)*(DC3:DC42=U20)*DB3:DB42)+SUMPRODUCT((CZ3:CZ42=U19)*(DC3:DC42=U20)*DB3:DB42)</f>
        <v>0</v>
      </c>
      <c r="Z20" s="221">
        <f>SUMPRODUCT((CZ3:CZ42=U20)*(DC3:DC42=U21)*DB3:DB42)+SUMPRODUCT((CZ3:CZ42=U20)*(DC3:DC42=U22)*DB3:DB42)+SUMPRODUCT((CZ3:CZ42=U20)*(DC3:DC42=U18)*DB3:DB42)+SUMPRODUCT((CZ3:CZ42=U20)*(DC3:DC42=U19)*DB3:DB42)+SUMPRODUCT((CZ3:CZ42=U21)*(DC3:DC42=U20)*DA3:DA42)+SUMPRODUCT((CZ3:CZ42=U22)*(DC3:DC42=U20)*DA3:DA42)+SUMPRODUCT((CZ3:CZ42=U18)*(DC3:DC42=U20)*DA3:DA42)+SUMPRODUCT((CZ3:CZ42=U19)*(DC3:DC42=U20)*DA3:DA42)</f>
        <v>0</v>
      </c>
      <c r="AA20" s="221">
        <f>Y20-Z20+1000</f>
        <v>1000</v>
      </c>
      <c r="AB20" s="221">
        <f t="shared" si="68"/>
        <v>0</v>
      </c>
      <c r="AC20" s="221">
        <f>IF(U20&lt;&gt;"",VLOOKUP(U20,B4:H40,7,FALSE),"")</f>
        <v>1000</v>
      </c>
      <c r="AD20" s="221">
        <f>IF(U20&lt;&gt;"",VLOOKUP(U20,B4:H40,5,FALSE),"")</f>
        <v>0</v>
      </c>
      <c r="AE20" s="221">
        <f>IF(U20&lt;&gt;"",VLOOKUP(U20,B4:J40,9,FALSE),"")</f>
        <v>13</v>
      </c>
      <c r="AF20" s="221">
        <f t="shared" si="69"/>
        <v>0</v>
      </c>
      <c r="AG20" s="221">
        <f>IF(U20&lt;&gt;"",RANK(AF20,AF18:AF22),"")</f>
        <v>1</v>
      </c>
      <c r="AH20" s="221">
        <f>IF(U20&lt;&gt;"",SUMPRODUCT((AF18:AF22=AF20)*(AA18:AA22&gt;AA20)),"")</f>
        <v>0</v>
      </c>
      <c r="AI20" s="221">
        <f>IF(U20&lt;&gt;"",SUMPRODUCT((AF18:AF22=AF20)*(AA18:AA22=AA20)*(Y18:Y22&gt;Y20)),"")</f>
        <v>0</v>
      </c>
      <c r="AJ20" s="221">
        <f>IF(U20&lt;&gt;"",SUMPRODUCT((AF18:AF22=AF20)*(AA18:AA22=AA20)*(Y18:Y22=Y20)*(AC18:AC22&gt;AC20)),"")</f>
        <v>0</v>
      </c>
      <c r="AK20" s="221">
        <f>IF(U20&lt;&gt;"",SUMPRODUCT((AF18:AF22=AF20)*(AA18:AA22=AA20)*(Y18:Y22=Y20)*(AC18:AC22=AC20)*(AD18:AD22&gt;AD20)),"")</f>
        <v>0</v>
      </c>
      <c r="AL20" s="221">
        <f>IF(U20&lt;&gt;"",SUMPRODUCT((AF18:AF22=AF20)*(AA18:AA22=AA20)*(Y18:Y22=Y20)*(AC18:AC22=AC20)*(AD18:AD22=AD20)*(AE18:AE22&gt;AE20)),"")</f>
        <v>1</v>
      </c>
      <c r="AM20" s="221">
        <f t="shared" si="76"/>
        <v>2</v>
      </c>
      <c r="AN20" s="221" t="str">
        <f>IF(U20&lt;&gt;"",INDEX(U18:U22,MATCH(3,AM18:AM22,0),0),"")</f>
        <v>Poland</v>
      </c>
      <c r="AO20" s="221" t="str">
        <f>IF(Q19&lt;&gt;"",Q19,"")</f>
        <v/>
      </c>
      <c r="AP20" s="221">
        <f>SUMPRODUCT((CZ3:CZ42=AO20)*(DC3:DC42=AO21)*(DD3:DD42="W"))+SUMPRODUCT((CZ3:CZ42=AO20)*(DC3:DC42=AO22)*(DD3:DD42="W"))+SUMPRODUCT((CZ3:CZ42=AO20)*(DC3:DC42=AO19)*(DD3:DD42="W"))+SUMPRODUCT((CZ3:CZ42=AO21)*(DC3:DC42=AO20)*(DE3:DE42="W"))+SUMPRODUCT((CZ3:CZ42=AO22)*(DC3:DC42=AO20)*(DE3:DE42="W"))+SUMPRODUCT((CZ3:CZ42=AO19)*(DC3:DC42=AO20)*(DE3:DE42="W"))</f>
        <v>0</v>
      </c>
      <c r="AQ20" s="221">
        <f>SUMPRODUCT((CZ3:CZ42=AO20)*(DC3:DC42=AO21)*(DD3:DD42="D"))+SUMPRODUCT((CZ3:CZ42=AO20)*(DC3:DC42=AO22)*(DD3:DD42="D"))+SUMPRODUCT((CZ3:CZ42=AO20)*(DC3:DC42=AO19)*(DD3:DD42="D"))+SUMPRODUCT((CZ3:CZ42=AO21)*(DC3:DC42=AO20)*(DD3:DD42="D"))+SUMPRODUCT((CZ3:CZ42=AO22)*(DC3:DC42=AO20)*(DD3:DD42="D"))+SUMPRODUCT((CZ3:CZ42=AO19)*(DC3:DC42=AO20)*(DD3:DD42="D"))</f>
        <v>0</v>
      </c>
      <c r="AR20" s="221">
        <f>SUMPRODUCT((CZ3:CZ42=AO20)*(DC3:DC42=AO21)*(DD3:DD42="L"))+SUMPRODUCT((CZ3:CZ42=AO20)*(DC3:DC42=AO22)*(DD3:DD42="L"))+SUMPRODUCT((CZ3:CZ42=AO20)*(DC3:DC42=AO19)*(DD3:DD42="L"))+SUMPRODUCT((CZ3:CZ42=AO21)*(DC3:DC42=AO20)*(DE3:DE42="L"))+SUMPRODUCT((CZ3:CZ42=AO22)*(DC3:DC42=AO20)*(DE3:DE42="L"))+SUMPRODUCT((CZ3:CZ42=AO19)*(DC3:DC42=AO20)*(DE3:DE42="L"))</f>
        <v>0</v>
      </c>
      <c r="AS20" s="221">
        <f>SUMPRODUCT((CZ3:CZ42=AO20)*(DC3:DC42=AO21)*DA3:DA42)+SUMPRODUCT((CZ3:CZ42=AO20)*(DC3:DC42=AO22)*DA3:DA42)+SUMPRODUCT((CZ3:CZ42=AO20)*(DC3:DC42=AO18)*DA3:DA42)+SUMPRODUCT((CZ3:CZ42=AO20)*(DC3:DC42=AO19)*DA3:DA42)+SUMPRODUCT((CZ3:CZ42=AO21)*(DC3:DC42=AO20)*DB3:DB42)+SUMPRODUCT((CZ3:CZ42=AO22)*(DC3:DC42=AO20)*DB3:DB42)+SUMPRODUCT((CZ3:CZ42=AO18)*(DC3:DC42=AO20)*DB3:DB42)+SUMPRODUCT((CZ3:CZ42=AO19)*(DC3:DC42=AO20)*DB3:DB42)</f>
        <v>0</v>
      </c>
      <c r="AT20" s="221">
        <f>SUMPRODUCT((CZ3:CZ42=AO20)*(DC3:DC42=AO21)*DB3:DB42)+SUMPRODUCT((CZ3:CZ42=AO20)*(DC3:DC42=AO22)*DB3:DB42)+SUMPRODUCT((CZ3:CZ42=AO20)*(DC3:DC42=AO18)*DB3:DB42)+SUMPRODUCT((CZ3:CZ42=AO20)*(DC3:DC42=AO19)*DB3:DB42)+SUMPRODUCT((CZ3:CZ42=AO21)*(DC3:DC42=AO20)*DA3:DA42)+SUMPRODUCT((CZ3:CZ42=AO22)*(DC3:DC42=AO20)*DA3:DA42)+SUMPRODUCT((CZ3:CZ42=AO18)*(DC3:DC42=AO20)*DA3:DA42)+SUMPRODUCT((CZ3:CZ42=AO19)*(DC3:DC42=AO20)*DA3:DA42)</f>
        <v>0</v>
      </c>
      <c r="AU20" s="221">
        <f>AS20-AT20+1000</f>
        <v>1000</v>
      </c>
      <c r="AV20" s="221" t="str">
        <f t="shared" si="77"/>
        <v/>
      </c>
      <c r="AW20" s="221" t="str">
        <f>IF(AO20&lt;&gt;"",VLOOKUP(AO20,B4:H40,7,FALSE),"")</f>
        <v/>
      </c>
      <c r="AX20" s="221" t="str">
        <f>IF(AO20&lt;&gt;"",VLOOKUP(AO20,B4:H40,5,FALSE),"")</f>
        <v/>
      </c>
      <c r="AY20" s="221" t="str">
        <f>IF(AO20&lt;&gt;"",VLOOKUP(AO20,B4:J40,9,FALSE),"")</f>
        <v/>
      </c>
      <c r="AZ20" s="221" t="str">
        <f t="shared" si="78"/>
        <v/>
      </c>
      <c r="BA20" s="221" t="str">
        <f>IF(AO20&lt;&gt;"",RANK(AZ20,AZ18:AZ22),"")</f>
        <v/>
      </c>
      <c r="BB20" s="221" t="str">
        <f>IF(AO20&lt;&gt;"",SUMPRODUCT((AZ18:AZ22=AZ20)*(AU18:AU22&gt;AU20)),"")</f>
        <v/>
      </c>
      <c r="BC20" s="221" t="str">
        <f>IF(AO20&lt;&gt;"",SUMPRODUCT((AZ18:AZ22=AZ20)*(AU18:AU22=AU20)*(AS18:AS22&gt;AS20)),"")</f>
        <v/>
      </c>
      <c r="BD20" s="221" t="str">
        <f>IF(AO20&lt;&gt;"",SUMPRODUCT((AZ18:AZ22=AZ20)*(AU18:AU22=AU20)*(AS18:AS22=AS20)*(AW18:AW22&gt;AW20)),"")</f>
        <v/>
      </c>
      <c r="BE20" s="221" t="str">
        <f>IF(AO20&lt;&gt;"",SUMPRODUCT((AZ18:AZ22=AZ20)*(AU18:AU22=AU20)*(AS18:AS22=AS20)*(AW18:AW22=AW20)*(AX18:AX22&gt;AX20)),"")</f>
        <v/>
      </c>
      <c r="BF20" s="221" t="str">
        <f>IF(AO20&lt;&gt;"",SUMPRODUCT((AZ18:AZ22=AZ20)*(AU18:AU22=AU20)*(AS18:AS22=AS20)*(AW18:AW22=AW20)*(AX18:AX22=AX20)*(AY18:AY22&gt;AY20)),"")</f>
        <v/>
      </c>
      <c r="BG20" s="221" t="str">
        <f t="shared" ref="BG20:BG21" si="84">IF(AO20&lt;&gt;"",IF(BG60&lt;&gt;"",IF(AN$57=3,BG60,BG60+AN$57),SUM(BA20:BF20)+1),"")</f>
        <v/>
      </c>
      <c r="BH20" s="221" t="str">
        <f>IF(AO20&lt;&gt;"",INDEX(AO19:AO22,MATCH(3,BG19:BG22,0),0),"")</f>
        <v/>
      </c>
      <c r="BI20" s="221" t="str">
        <f>IF(R18&lt;&gt;"",R18,"")</f>
        <v/>
      </c>
      <c r="BJ20" s="221">
        <f>SUMPRODUCT((CZ3:CZ42=BI20)*(DC3:DC42=BI21)*(DD3:DD42="W"))+SUMPRODUCT((CZ3:CZ42=BI20)*(DC3:DC42=BI22)*(DD3:DD42="W"))+SUMPRODUCT((CZ3:CZ42=BI20)*(DC3:DC42=BI23)*(DD3:DD42="W"))+SUMPRODUCT((CZ3:CZ42=BI21)*(DC3:DC42=BI20)*(DE3:DE42="W"))+SUMPRODUCT((CZ3:CZ42=BI22)*(DC3:DC42=BI20)*(DE3:DE42="W"))+SUMPRODUCT((CZ3:CZ42=BI23)*(DC3:DC42=BI20)*(DE3:DE42="W"))</f>
        <v>0</v>
      </c>
      <c r="BK20" s="221">
        <f>SUMPRODUCT((CZ3:CZ42=BI20)*(DC3:DC42=BI21)*(DD3:DD42="D"))+SUMPRODUCT((CZ3:CZ42=BI20)*(DC3:DC42=BI22)*(DD3:DD42="D"))+SUMPRODUCT((CZ3:CZ42=BI20)*(DC3:DC42=BI23)*(DD3:DD42="D"))+SUMPRODUCT((CZ3:CZ42=BI21)*(DC3:DC42=BI20)*(DD3:DD42="D"))+SUMPRODUCT((CZ3:CZ42=BI22)*(DC3:DC42=BI20)*(DD3:DD42="D"))+SUMPRODUCT((CZ3:CZ42=BI23)*(DC3:DC42=BI20)*(DD3:DD42="D"))</f>
        <v>0</v>
      </c>
      <c r="BL20" s="221">
        <f>SUMPRODUCT((CZ3:CZ42=BI20)*(DC3:DC42=BI21)*(DD3:DD42="L"))+SUMPRODUCT((CZ3:CZ42=BI20)*(DC3:DC42=BI22)*(DD3:DD42="L"))+SUMPRODUCT((CZ3:CZ42=BI20)*(DC3:DC42=BI23)*(DD3:DD42="L"))+SUMPRODUCT((CZ3:CZ42=BI21)*(DC3:DC42=BI20)*(DE3:DE42="L"))+SUMPRODUCT((CZ3:CZ42=BI22)*(DC3:DC42=BI20)*(DE3:DE42="L"))+SUMPRODUCT((CZ3:CZ42=BI23)*(DC3:DC42=BI20)*(DE3:DE42="L"))</f>
        <v>0</v>
      </c>
      <c r="BM20" s="221">
        <f>SUMPRODUCT((CZ3:CZ42=BI20)*(DC3:DC42=BI21)*DA3:DA42)+SUMPRODUCT((CZ3:CZ42=BI20)*(DC3:DC42=BI22)*DA3:DA42)+SUMPRODUCT((CZ3:CZ42=BI20)*(DC3:DC42=BI18)*DA3:DA42)+SUMPRODUCT((CZ3:CZ42=BI20)*(DC3:DC42=BI19)*DA3:DA42)+SUMPRODUCT((CZ3:CZ42=BI21)*(DC3:DC42=BI20)*DB3:DB42)+SUMPRODUCT((CZ3:CZ42=BI22)*(DC3:DC42=BI20)*DB3:DB42)+SUMPRODUCT((CZ3:CZ42=BI18)*(DC3:DC42=BI20)*DB3:DB42)+SUMPRODUCT((CZ3:CZ42=BI19)*(DC3:DC42=BI20)*DB3:DB42)</f>
        <v>0</v>
      </c>
      <c r="BN20" s="221">
        <f>SUMPRODUCT((CZ3:CZ42=BI20)*(DC3:DC42=BI21)*DB3:DB42)+SUMPRODUCT((CZ3:CZ42=BI20)*(DC3:DC42=BI22)*DB3:DB42)+SUMPRODUCT((CZ3:CZ42=BI20)*(DC3:DC42=BI18)*DB3:DB42)+SUMPRODUCT((CZ3:CZ42=BI20)*(DC3:DC42=BI19)*DB3:DB42)+SUMPRODUCT((CZ3:CZ42=BI21)*(DC3:DC42=BI20)*DA3:DA42)+SUMPRODUCT((CZ3:CZ42=BI22)*(DC3:DC42=BI20)*DA3:DA42)+SUMPRODUCT((CZ3:CZ42=BI18)*(DC3:DC42=BI20)*DA3:DA42)+SUMPRODUCT((CZ3:CZ42=BI19)*(DC3:DC42=BI20)*DA3:DA42)</f>
        <v>0</v>
      </c>
      <c r="BO20" s="221">
        <f>BM20-BN20+1000</f>
        <v>1000</v>
      </c>
      <c r="BP20" s="221" t="str">
        <f t="shared" ref="BP20:BP21" si="85">IF(BI20&lt;&gt;"",BJ20*3+BK20*1,"")</f>
        <v/>
      </c>
      <c r="BQ20" s="221" t="str">
        <f>IF(BI20&lt;&gt;"",VLOOKUP(BI20,B4:H40,7,FALSE),"")</f>
        <v/>
      </c>
      <c r="BR20" s="221" t="str">
        <f>IF(BI20&lt;&gt;"",VLOOKUP(BI20,B4:H40,5,FALSE),"")</f>
        <v/>
      </c>
      <c r="BS20" s="221" t="str">
        <f>IF(BI20&lt;&gt;"",VLOOKUP(BI20,B4:J40,9,FALSE),"")</f>
        <v/>
      </c>
      <c r="BT20" s="221" t="str">
        <f t="shared" ref="BT20:BT21" si="86">BP20</f>
        <v/>
      </c>
      <c r="BU20" s="221" t="str">
        <f>IF(BI20&lt;&gt;"",RANK(BT20,BT18:BT22),"")</f>
        <v/>
      </c>
      <c r="BV20" s="221" t="str">
        <f>IF(BI20&lt;&gt;"",SUMPRODUCT((BT18:BT22=BT20)*(BO18:BO22&gt;BO20)),"")</f>
        <v/>
      </c>
      <c r="BW20" s="221" t="str">
        <f>IF(BI20&lt;&gt;"",SUMPRODUCT((BT18:BT22=BT20)*(BO18:BO22=BO20)*(BM18:BM22&gt;BM20)),"")</f>
        <v/>
      </c>
      <c r="BX20" s="221" t="str">
        <f>IF(BI20&lt;&gt;"",SUMPRODUCT((BT18:BT22=BT20)*(BO18:BO22=BO20)*(BM18:BM22=BM20)*(BQ18:BQ22&gt;BQ20)),"")</f>
        <v/>
      </c>
      <c r="BY20" s="221" t="str">
        <f>IF(BI20&lt;&gt;"",SUMPRODUCT((BT18:BT22=BT20)*(BO18:BO22=BO20)*(BM18:BM22=BM20)*(BQ18:BQ22=BQ20)*(BR18:BR22&gt;BR20)),"")</f>
        <v/>
      </c>
      <c r="BZ20" s="221" t="str">
        <f>IF(BI20&lt;&gt;"",SUMPRODUCT((BT18:BT22=BT20)*(BO18:BO22=BO20)*(BM18:BM22=BM20)*(BQ18:BQ22=BQ20)*(BR18:BR22=BR20)*(BS18:BS22&gt;BS20)),"")</f>
        <v/>
      </c>
      <c r="CA20" s="221" t="str">
        <f>IF(BI20&lt;&gt;"",SUM(BU20:BZ20)+2,"")</f>
        <v/>
      </c>
      <c r="CB20" s="221" t="str">
        <f>IF(BI20&lt;&gt;"",INDEX(BI20:BI22,MATCH(3,CA20:CA22,0),0),"")</f>
        <v/>
      </c>
      <c r="CW20" s="221" t="str">
        <f>IF(CB20&lt;&gt;"",CB20,IF(BH20&lt;&gt;"",BH20,IF(AN20&lt;&gt;"",AN20,N20)))</f>
        <v>Poland</v>
      </c>
      <c r="CX20" s="221">
        <v>3</v>
      </c>
      <c r="CY20" s="221">
        <v>18</v>
      </c>
      <c r="CZ20" s="221" t="str">
        <f>Tournament!H30</f>
        <v>Germany</v>
      </c>
      <c r="DA20" s="221">
        <f>IF(AND(Tournament!J30&lt;&gt;"",Tournament!L30&lt;&gt;""),Tournament!J30,0)</f>
        <v>0</v>
      </c>
      <c r="DB20" s="221">
        <f>IF(AND(Tournament!L30&lt;&gt;"",Tournament!J30&lt;&gt;""),Tournament!L30,0)</f>
        <v>0</v>
      </c>
      <c r="DC20" s="221" t="str">
        <f>Tournament!N30</f>
        <v>Poland</v>
      </c>
      <c r="DD20" s="221" t="str">
        <f>IF(AND(Tournament!J30&lt;&gt;"",Tournament!L30&lt;&gt;""),IF(DA20&gt;DB20,"W",IF(DA20=DB20,"D","L")),"")</f>
        <v/>
      </c>
      <c r="DE20" s="221" t="str">
        <f t="shared" si="0"/>
        <v/>
      </c>
      <c r="DH20" s="224" t="s">
        <v>17</v>
      </c>
      <c r="DI20" s="225" t="s">
        <v>5</v>
      </c>
      <c r="DJ20" s="225" t="s">
        <v>15</v>
      </c>
      <c r="DK20" s="225" t="s">
        <v>112</v>
      </c>
      <c r="DL20" s="224" t="s">
        <v>5</v>
      </c>
      <c r="DM20" s="224" t="s">
        <v>15</v>
      </c>
      <c r="DN20" s="224" t="s">
        <v>17</v>
      </c>
      <c r="DO20" s="224" t="s">
        <v>112</v>
      </c>
      <c r="DP20" s="225"/>
      <c r="DQ20" s="226">
        <f>IFERROR(MATCH(DQ12,DH20:DK20,0),0)</f>
        <v>3</v>
      </c>
      <c r="DR20" s="226">
        <f>IFERROR(MATCH(DR12,DH20:DK20,0),0)</f>
        <v>0</v>
      </c>
      <c r="DS20" s="226">
        <f>IFERROR(MATCH(DS12,DH20:DK20,0),0)</f>
        <v>2</v>
      </c>
      <c r="DT20" s="226">
        <f>IFERROR(MATCH(DT12,DH20:DK20,0),0)</f>
        <v>1</v>
      </c>
      <c r="DU20" s="226">
        <f t="shared" si="57"/>
        <v>6</v>
      </c>
      <c r="DV20" s="225" t="s">
        <v>52</v>
      </c>
      <c r="DW20" s="225" t="str">
        <f>INDEX(DH3:DH8,MATCH(INDEX(DN13:DN27,MATCH(10,DU13:DU27,0),0),DV3:DV8,0),0)</f>
        <v>Romania</v>
      </c>
      <c r="DX20" s="225"/>
      <c r="DY20" s="221">
        <f ca="1">VLOOKUP(DZ20,HU18:HV22,2,FALSE)</f>
        <v>3</v>
      </c>
      <c r="DZ20" s="221" t="str">
        <f t="shared" si="79"/>
        <v>Poland</v>
      </c>
      <c r="EA20" s="221">
        <f ca="1">SUMPRODUCT((HX3:HX42=DZ20)*(IB3:IB42="W"))+SUMPRODUCT((IA3:IA42=DZ20)*(IC3:IC42="W"))</f>
        <v>0</v>
      </c>
      <c r="EB20" s="221">
        <f ca="1">SUMPRODUCT((HX3:HX42=DZ20)*(IB3:IB42="D"))+SUMPRODUCT((IA3:IA42=DZ20)*(IC3:IC42="D"))</f>
        <v>0</v>
      </c>
      <c r="EC20" s="221">
        <f ca="1">SUMPRODUCT((HX3:HX42=DZ20)*(IB3:IB42="L"))+SUMPRODUCT((IA3:IA42=DZ20)*(IC3:IC42="L"))</f>
        <v>0</v>
      </c>
      <c r="ED20" s="221">
        <f ca="1">SUMIF(HX3:HX60,DZ20,HY3:HY60)+SUMIF(IA3:IA60,DZ20,HZ3:HZ60)</f>
        <v>0</v>
      </c>
      <c r="EE20" s="221">
        <f ca="1">SUMIF(IA3:IA60,DZ20,HY3:HY60)+SUMIF(HX3:HX60,DZ20,HZ3:HZ60)</f>
        <v>0</v>
      </c>
      <c r="EF20" s="221">
        <f t="shared" ca="1" si="70"/>
        <v>1000</v>
      </c>
      <c r="EG20" s="221">
        <f t="shared" ca="1" si="71"/>
        <v>0</v>
      </c>
      <c r="EH20" s="221">
        <v>10</v>
      </c>
      <c r="EI20" s="221">
        <f ca="1">IF(COUNTIF(EG18:EG22,4)&lt;&gt;4,RANK(EG20,EG18:EG22),EG60)</f>
        <v>1</v>
      </c>
      <c r="EK20" s="221">
        <f ca="1">SUMPRODUCT((EI18:EI21=EI20)*(EH18:EH21&lt;EH20))+EI20</f>
        <v>2</v>
      </c>
      <c r="EL20" s="221" t="str">
        <f ca="1">INDEX(DZ18:DZ22,MATCH(3,EK18:EK22,0),0)</f>
        <v>Ukraine</v>
      </c>
      <c r="EM20" s="221">
        <f ca="1">INDEX(EI18:EI22,MATCH(EL20,DZ18:DZ22,0),0)</f>
        <v>1</v>
      </c>
      <c r="EN20" s="221" t="str">
        <f ca="1">IF(AND(EN19&lt;&gt;"",EM20=1),EL20,"")</f>
        <v>Ukraine</v>
      </c>
      <c r="EO20" s="221" t="str">
        <f ca="1">IF(AND(EO19&lt;&gt;"",EM21=2),EL21,"")</f>
        <v/>
      </c>
      <c r="EP20" s="221" t="str">
        <f ca="1">IF(AND(EP19&lt;&gt;"",EM22=3),EL22,"")</f>
        <v/>
      </c>
      <c r="ES20" s="221" t="str">
        <f t="shared" ca="1" si="80"/>
        <v>Ukraine</v>
      </c>
      <c r="ET20" s="221">
        <f ca="1">SUMPRODUCT((HX3:HX42=ES20)*(IA3:IA42=ES21)*(IB3:IB42="W"))+SUMPRODUCT((HX3:HX42=ES20)*(IA3:IA42=ES22)*(IB3:IB42="W"))+SUMPRODUCT((HX3:HX42=ES20)*(IA3:IA42=ES18)*(IB3:IB42="W"))+SUMPRODUCT((HX3:HX42=ES20)*(IA3:IA42=ES19)*(IB3:IB42="W"))+SUMPRODUCT((HX3:HX42=ES21)*(IA3:IA42=ES20)*(IC3:IC42="W"))+SUMPRODUCT((HX3:HX42=ES22)*(IA3:IA42=ES20)*(IC3:IC42="W"))+SUMPRODUCT((HX3:HX42=ES18)*(IA3:IA42=ES20)*(IC3:IC42="W"))+SUMPRODUCT((HX3:HX42=ES19)*(IA3:IA42=ES20)*(IC3:IC42="W"))</f>
        <v>0</v>
      </c>
      <c r="EU20" s="221">
        <f ca="1">SUMPRODUCT((HX3:HX42=ES20)*(IA3:IA42=ES21)*(IB3:IB42="D"))+SUMPRODUCT((HX3:HX42=ES20)*(IA3:IA42=ES22)*(IB3:IB42="D"))+SUMPRODUCT((HX3:HX42=ES20)*(IA3:IA42=ES18)*(IB3:IB42="D"))+SUMPRODUCT((HX3:HX42=ES20)*(IA3:IA42=ES19)*(IB3:IB42="D"))+SUMPRODUCT((HX3:HX42=ES21)*(IA3:IA42=ES20)*(IB3:IB42="D"))+SUMPRODUCT((HX3:HX42=ES22)*(IA3:IA42=ES20)*(IB3:IB42="D"))+SUMPRODUCT((HX3:HX42=ES18)*(IA3:IA42=ES20)*(IB3:IB42="D"))+SUMPRODUCT((HX3:HX42=ES19)*(IA3:IA42=ES20)*(IB3:IB42="D"))</f>
        <v>0</v>
      </c>
      <c r="EV20" s="221">
        <f ca="1">SUMPRODUCT((HX3:HX42=ES20)*(IA3:IA42=ES21)*(IB3:IB42="L"))+SUMPRODUCT((HX3:HX42=ES20)*(IA3:IA42=ES22)*(IB3:IB42="L"))+SUMPRODUCT((HX3:HX42=ES20)*(IA3:IA42=ES18)*(IB3:IB42="L"))+SUMPRODUCT((HX3:HX42=ES20)*(IA3:IA42=ES19)*(IB3:IB42="L"))+SUMPRODUCT((HX3:HX42=ES21)*(IA3:IA42=ES20)*(IC3:IC42="L"))+SUMPRODUCT((HX3:HX42=ES22)*(IA3:IA42=ES20)*(IC3:IC42="L"))+SUMPRODUCT((HX3:HX42=ES18)*(IA3:IA42=ES20)*(IC3:IC42="L"))+SUMPRODUCT((HX3:HX42=ES19)*(IA3:IA42=ES20)*(IC3:IC42="L"))</f>
        <v>0</v>
      </c>
      <c r="EW20" s="221">
        <f ca="1">SUMPRODUCT((HX3:HX42=ES20)*(IA3:IA42=ES21)*HY3:HY42)+SUMPRODUCT((HX3:HX42=ES20)*(IA3:IA42=ES22)*HY3:HY42)+SUMPRODUCT((HX3:HX42=ES20)*(IA3:IA42=ES18)*HY3:HY42)+SUMPRODUCT((HX3:HX42=ES20)*(IA3:IA42=ES19)*HY3:HY42)+SUMPRODUCT((HX3:HX42=ES21)*(IA3:IA42=ES20)*HZ3:HZ42)+SUMPRODUCT((HX3:HX42=ES22)*(IA3:IA42=ES20)*HZ3:HZ42)+SUMPRODUCT((HX3:HX42=ES18)*(IA3:IA42=ES20)*HZ3:HZ42)+SUMPRODUCT((HX3:HX42=ES19)*(IA3:IA42=ES20)*HZ3:HZ42)</f>
        <v>0</v>
      </c>
      <c r="EX20" s="221">
        <f ca="1">SUMPRODUCT((HX3:HX42=ES20)*(IA3:IA42=ES21)*HZ3:HZ42)+SUMPRODUCT((HX3:HX42=ES20)*(IA3:IA42=ES22)*HZ3:HZ42)+SUMPRODUCT((HX3:HX42=ES20)*(IA3:IA42=ES18)*HZ3:HZ42)+SUMPRODUCT((HX3:HX42=ES20)*(IA3:IA42=ES19)*HZ3:HZ42)+SUMPRODUCT((HX3:HX42=ES21)*(IA3:IA42=ES20)*HY3:HY42)+SUMPRODUCT((HX3:HX42=ES22)*(IA3:IA42=ES20)*HY3:HY42)+SUMPRODUCT((HX3:HX42=ES18)*(IA3:IA42=ES20)*HY3:HY42)+SUMPRODUCT((HX3:HX42=ES19)*(IA3:IA42=ES20)*HY3:HY42)</f>
        <v>0</v>
      </c>
      <c r="EY20" s="221">
        <f ca="1">EW20-EX20+1000</f>
        <v>1000</v>
      </c>
      <c r="EZ20" s="221">
        <f t="shared" ca="1" si="72"/>
        <v>0</v>
      </c>
      <c r="FA20" s="221">
        <f ca="1">IF(ES20&lt;&gt;"",VLOOKUP(ES20,DZ4:EF40,7,FALSE),"")</f>
        <v>1000</v>
      </c>
      <c r="FB20" s="221">
        <f ca="1">IF(ES20&lt;&gt;"",VLOOKUP(ES20,DZ4:EF40,5,FALSE),"")</f>
        <v>0</v>
      </c>
      <c r="FC20" s="221">
        <f ca="1">IF(ES20&lt;&gt;"",VLOOKUP(ES20,DZ4:EH40,9,FALSE),"")</f>
        <v>13</v>
      </c>
      <c r="FD20" s="221">
        <f t="shared" ca="1" si="73"/>
        <v>0</v>
      </c>
      <c r="FE20" s="221">
        <f ca="1">IF(ES20&lt;&gt;"",RANK(FD20,FD18:FD22),"")</f>
        <v>1</v>
      </c>
      <c r="FF20" s="221">
        <f ca="1">IF(ES20&lt;&gt;"",SUMPRODUCT((FD18:FD22=FD20)*(EY18:EY22&gt;EY20)),"")</f>
        <v>0</v>
      </c>
      <c r="FG20" s="221">
        <f ca="1">IF(ES20&lt;&gt;"",SUMPRODUCT((FD18:FD22=FD20)*(EY18:EY22=EY20)*(EW18:EW22&gt;EW20)),"")</f>
        <v>0</v>
      </c>
      <c r="FH20" s="221">
        <f ca="1">IF(ES20&lt;&gt;"",SUMPRODUCT((FD18:FD22=FD20)*(EY18:EY22=EY20)*(EW18:EW22=EW20)*(FA18:FA22&gt;FA20)),"")</f>
        <v>0</v>
      </c>
      <c r="FI20" s="221">
        <f ca="1">IF(ES20&lt;&gt;"",SUMPRODUCT((FD18:FD22=FD20)*(EY18:EY22=EY20)*(EW18:EW22=EW20)*(FA18:FA22=FA20)*(FB18:FB22&gt;FB20)),"")</f>
        <v>0</v>
      </c>
      <c r="FJ20" s="221">
        <f ca="1">IF(ES20&lt;&gt;"",SUMPRODUCT((FD18:FD22=FD20)*(EY18:EY22=EY20)*(EW18:EW22=EW20)*(FA18:FA22=FA20)*(FB18:FB22=FB20)*(FC18:FC22&gt;FC20)),"")</f>
        <v>1</v>
      </c>
      <c r="FK20" s="221">
        <f t="shared" ca="1" si="81"/>
        <v>2</v>
      </c>
      <c r="FL20" s="221" t="str">
        <f ca="1">IF(ES20&lt;&gt;"",INDEX(ES18:ES22,MATCH(3,FK18:FK22,0),0),"")</f>
        <v>Poland</v>
      </c>
      <c r="FM20" s="221" t="str">
        <f ca="1">IF(EO19&lt;&gt;"",EO19,"")</f>
        <v/>
      </c>
      <c r="FN20" s="221">
        <f ca="1">SUMPRODUCT((HX3:HX42=FM20)*(IA3:IA42=FM21)*(IB3:IB42="W"))+SUMPRODUCT((HX3:HX42=FM20)*(IA3:IA42=FM22)*(IB3:IB42="W"))+SUMPRODUCT((HX3:HX42=FM20)*(IA3:IA42=FM19)*(IB3:IB42="W"))+SUMPRODUCT((HX3:HX42=FM21)*(IA3:IA42=FM20)*(IC3:IC42="W"))+SUMPRODUCT((HX3:HX42=FM22)*(IA3:IA42=FM20)*(IC3:IC42="W"))+SUMPRODUCT((HX3:HX42=FM19)*(IA3:IA42=FM20)*(IC3:IC42="W"))</f>
        <v>0</v>
      </c>
      <c r="FO20" s="221">
        <f ca="1">SUMPRODUCT((HX3:HX42=FM20)*(IA3:IA42=FM21)*(IB3:IB42="D"))+SUMPRODUCT((HX3:HX42=FM20)*(IA3:IA42=FM22)*(IB3:IB42="D"))+SUMPRODUCT((HX3:HX42=FM20)*(IA3:IA42=FM19)*(IB3:IB42="D"))+SUMPRODUCT((HX3:HX42=FM21)*(IA3:IA42=FM20)*(IB3:IB42="D"))+SUMPRODUCT((HX3:HX42=FM22)*(IA3:IA42=FM20)*(IB3:IB42="D"))+SUMPRODUCT((HX3:HX42=FM19)*(IA3:IA42=FM20)*(IB3:IB42="D"))</f>
        <v>0</v>
      </c>
      <c r="FP20" s="221">
        <f ca="1">SUMPRODUCT((HX3:HX42=FM20)*(IA3:IA42=FM21)*(IB3:IB42="L"))+SUMPRODUCT((HX3:HX42=FM20)*(IA3:IA42=FM22)*(IB3:IB42="L"))+SUMPRODUCT((HX3:HX42=FM20)*(IA3:IA42=FM19)*(IB3:IB42="L"))+SUMPRODUCT((HX3:HX42=FM21)*(IA3:IA42=FM20)*(IC3:IC42="L"))+SUMPRODUCT((HX3:HX42=FM22)*(IA3:IA42=FM20)*(IC3:IC42="L"))+SUMPRODUCT((HX3:HX42=FM19)*(IA3:IA42=FM20)*(IC3:IC42="L"))</f>
        <v>0</v>
      </c>
      <c r="FQ20" s="221">
        <f ca="1">SUMPRODUCT((HX3:HX42=FM20)*(IA3:IA42=FM21)*HY3:HY42)+SUMPRODUCT((HX3:HX42=FM20)*(IA3:IA42=FM22)*HY3:HY42)+SUMPRODUCT((HX3:HX42=FM20)*(IA3:IA42=FM18)*HY3:HY42)+SUMPRODUCT((HX3:HX42=FM20)*(IA3:IA42=FM19)*HY3:HY42)+SUMPRODUCT((HX3:HX42=FM21)*(IA3:IA42=FM20)*HZ3:HZ42)+SUMPRODUCT((HX3:HX42=FM22)*(IA3:IA42=FM20)*HZ3:HZ42)+SUMPRODUCT((HX3:HX42=FM18)*(IA3:IA42=FM20)*HZ3:HZ42)+SUMPRODUCT((HX3:HX42=FM19)*(IA3:IA42=FM20)*HZ3:HZ42)</f>
        <v>0</v>
      </c>
      <c r="FR20" s="221">
        <f ca="1">SUMPRODUCT((HX3:HX42=FM20)*(IA3:IA42=FM21)*HZ3:HZ42)+SUMPRODUCT((HX3:HX42=FM20)*(IA3:IA42=FM22)*HZ3:HZ42)+SUMPRODUCT((HX3:HX42=FM20)*(IA3:IA42=FM18)*HZ3:HZ42)+SUMPRODUCT((HX3:HX42=FM20)*(IA3:IA42=FM19)*HZ3:HZ42)+SUMPRODUCT((HX3:HX42=FM21)*(IA3:IA42=FM20)*HY3:HY42)+SUMPRODUCT((HX3:HX42=FM22)*(IA3:IA42=FM20)*HY3:HY42)+SUMPRODUCT((HX3:HX42=FM18)*(IA3:IA42=FM20)*HY3:HY42)+SUMPRODUCT((HX3:HX42=FM19)*(IA3:IA42=FM20)*HY3:HY42)</f>
        <v>0</v>
      </c>
      <c r="FS20" s="221">
        <f ca="1">FQ20-FR20+1000</f>
        <v>1000</v>
      </c>
      <c r="FT20" s="221" t="str">
        <f t="shared" ca="1" si="82"/>
        <v/>
      </c>
      <c r="FU20" s="221" t="str">
        <f ca="1">IF(FM20&lt;&gt;"",VLOOKUP(FM20,DZ4:EF40,7,FALSE),"")</f>
        <v/>
      </c>
      <c r="FV20" s="221" t="str">
        <f ca="1">IF(FM20&lt;&gt;"",VLOOKUP(FM20,DZ4:EF40,5,FALSE),"")</f>
        <v/>
      </c>
      <c r="FW20" s="221" t="str">
        <f ca="1">IF(FM20&lt;&gt;"",VLOOKUP(FM20,DZ4:EH40,9,FALSE),"")</f>
        <v/>
      </c>
      <c r="FX20" s="221" t="str">
        <f t="shared" ca="1" si="83"/>
        <v/>
      </c>
      <c r="FY20" s="221" t="str">
        <f ca="1">IF(FM20&lt;&gt;"",RANK(FX20,FX18:FX22),"")</f>
        <v/>
      </c>
      <c r="FZ20" s="221" t="str">
        <f ca="1">IF(FM20&lt;&gt;"",SUMPRODUCT((FX18:FX22=FX20)*(FS18:FS22&gt;FS20)),"")</f>
        <v/>
      </c>
      <c r="GA20" s="221" t="str">
        <f ca="1">IF(FM20&lt;&gt;"",SUMPRODUCT((FX18:FX22=FX20)*(FS18:FS22=FS20)*(FQ18:FQ22&gt;FQ20)),"")</f>
        <v/>
      </c>
      <c r="GB20" s="221" t="str">
        <f ca="1">IF(FM20&lt;&gt;"",SUMPRODUCT((FX18:FX22=FX20)*(FS18:FS22=FS20)*(FQ18:FQ22=FQ20)*(FU18:FU22&gt;FU20)),"")</f>
        <v/>
      </c>
      <c r="GC20" s="221" t="str">
        <f ca="1">IF(FM20&lt;&gt;"",SUMPRODUCT((FX18:FX22=FX20)*(FS18:FS22=FS20)*(FQ18:FQ22=FQ20)*(FU18:FU22=FU20)*(FV18:FV22&gt;FV20)),"")</f>
        <v/>
      </c>
      <c r="GD20" s="221" t="str">
        <f ca="1">IF(FM20&lt;&gt;"",SUMPRODUCT((FX18:FX22=FX20)*(FS18:FS22=FS20)*(FQ18:FQ22=FQ20)*(FU18:FU22=FU20)*(FV18:FV22=FV20)*(FW18:FW22&gt;FW20)),"")</f>
        <v/>
      </c>
      <c r="GE20" s="221" t="str">
        <f t="shared" ref="GE20:GE21" ca="1" si="87">IF(FM20&lt;&gt;"",IF(GE60&lt;&gt;"",IF(FL$57=3,GE60,GE60+FL$57),SUM(FY20:GD20)+1),"")</f>
        <v/>
      </c>
      <c r="GF20" s="221" t="str">
        <f ca="1">IF(FM20&lt;&gt;"",INDEX(FM19:FM22,MATCH(3,GE19:GE22,0),0),"")</f>
        <v/>
      </c>
      <c r="GG20" s="221" t="str">
        <f ca="1">IF(EP18&lt;&gt;"",EP18,"")</f>
        <v/>
      </c>
      <c r="GH20" s="221">
        <f ca="1">SUMPRODUCT((HX3:HX42=GG20)*(IA3:IA42=GG21)*(IB3:IB42="W"))+SUMPRODUCT((HX3:HX42=GG20)*(IA3:IA42=GG22)*(IB3:IB42="W"))+SUMPRODUCT((HX3:HX42=GG20)*(IA3:IA42=GG23)*(IB3:IB42="W"))+SUMPRODUCT((HX3:HX42=GG21)*(IA3:IA42=GG20)*(IC3:IC42="W"))+SUMPRODUCT((HX3:HX42=GG22)*(IA3:IA42=GG20)*(IC3:IC42="W"))+SUMPRODUCT((HX3:HX42=GG23)*(IA3:IA42=GG20)*(IC3:IC42="W"))</f>
        <v>0</v>
      </c>
      <c r="GI20" s="221">
        <f ca="1">SUMPRODUCT((HX3:HX42=GG20)*(IA3:IA42=GG21)*(IB3:IB42="D"))+SUMPRODUCT((HX3:HX42=GG20)*(IA3:IA42=GG22)*(IB3:IB42="D"))+SUMPRODUCT((HX3:HX42=GG20)*(IA3:IA42=GG23)*(IB3:IB42="D"))+SUMPRODUCT((HX3:HX42=GG21)*(IA3:IA42=GG20)*(IB3:IB42="D"))+SUMPRODUCT((HX3:HX42=GG22)*(IA3:IA42=GG20)*(IB3:IB42="D"))+SUMPRODUCT((HX3:HX42=GG23)*(IA3:IA42=GG20)*(IB3:IB42="D"))</f>
        <v>0</v>
      </c>
      <c r="GJ20" s="221">
        <f ca="1">SUMPRODUCT((HX3:HX42=GG20)*(IA3:IA42=GG21)*(IB3:IB42="L"))+SUMPRODUCT((HX3:HX42=GG20)*(IA3:IA42=GG22)*(IB3:IB42="L"))+SUMPRODUCT((HX3:HX42=GG20)*(IA3:IA42=GG23)*(IB3:IB42="L"))+SUMPRODUCT((HX3:HX42=GG21)*(IA3:IA42=GG20)*(IC3:IC42="L"))+SUMPRODUCT((HX3:HX42=GG22)*(IA3:IA42=GG20)*(IC3:IC42="L"))+SUMPRODUCT((HX3:HX42=GG23)*(IA3:IA42=GG20)*(IC3:IC42="L"))</f>
        <v>0</v>
      </c>
      <c r="GK20" s="221">
        <f ca="1">SUMPRODUCT((HX3:HX42=GG20)*(IA3:IA42=GG21)*HY3:HY42)+SUMPRODUCT((HX3:HX42=GG20)*(IA3:IA42=GG22)*HY3:HY42)+SUMPRODUCT((HX3:HX42=GG20)*(IA3:IA42=GG18)*HY3:HY42)+SUMPRODUCT((HX3:HX42=GG20)*(IA3:IA42=GG19)*HY3:HY42)+SUMPRODUCT((HX3:HX42=GG21)*(IA3:IA42=GG20)*HZ3:HZ42)+SUMPRODUCT((HX3:HX42=GG22)*(IA3:IA42=GG20)*HZ3:HZ42)+SUMPRODUCT((HX3:HX42=GG18)*(IA3:IA42=GG20)*HZ3:HZ42)+SUMPRODUCT((HX3:HX42=GG19)*(IA3:IA42=GG20)*HZ3:HZ42)</f>
        <v>0</v>
      </c>
      <c r="GL20" s="221">
        <f ca="1">SUMPRODUCT((HX3:HX42=GG20)*(IA3:IA42=GG21)*HZ3:HZ42)+SUMPRODUCT((HX3:HX42=GG20)*(IA3:IA42=GG22)*HZ3:HZ42)+SUMPRODUCT((HX3:HX42=GG20)*(IA3:IA42=GG18)*HZ3:HZ42)+SUMPRODUCT((HX3:HX42=GG20)*(IA3:IA42=GG19)*HZ3:HZ42)+SUMPRODUCT((HX3:HX42=GG21)*(IA3:IA42=GG20)*HY3:HY42)+SUMPRODUCT((HX3:HX42=GG22)*(IA3:IA42=GG20)*HY3:HY42)+SUMPRODUCT((HX3:HX42=GG18)*(IA3:IA42=GG20)*HY3:HY42)+SUMPRODUCT((HX3:HX42=GG19)*(IA3:IA42=GG20)*HY3:HY42)</f>
        <v>0</v>
      </c>
      <c r="GM20" s="221">
        <f ca="1">GK20-GL20+1000</f>
        <v>1000</v>
      </c>
      <c r="GN20" s="221" t="str">
        <f t="shared" ref="GN20:GN21" ca="1" si="88">IF(GG20&lt;&gt;"",GH20*3+GI20*1,"")</f>
        <v/>
      </c>
      <c r="GO20" s="221" t="str">
        <f ca="1">IF(GG20&lt;&gt;"",VLOOKUP(GG20,DZ4:EF40,7,FALSE),"")</f>
        <v/>
      </c>
      <c r="GP20" s="221" t="str">
        <f ca="1">IF(GG20&lt;&gt;"",VLOOKUP(GG20,DZ4:EF40,5,FALSE),"")</f>
        <v/>
      </c>
      <c r="GQ20" s="221" t="str">
        <f ca="1">IF(GG20&lt;&gt;"",VLOOKUP(GG20,DZ4:EH40,9,FALSE),"")</f>
        <v/>
      </c>
      <c r="GR20" s="221" t="str">
        <f t="shared" ref="GR20:GR21" ca="1" si="89">GN20</f>
        <v/>
      </c>
      <c r="GS20" s="221" t="str">
        <f ca="1">IF(GG20&lt;&gt;"",RANK(GR20,GR18:GR22),"")</f>
        <v/>
      </c>
      <c r="GT20" s="221" t="str">
        <f ca="1">IF(GG20&lt;&gt;"",SUMPRODUCT((GR18:GR22=GR20)*(GM18:GM22&gt;GM20)),"")</f>
        <v/>
      </c>
      <c r="GU20" s="221" t="str">
        <f ca="1">IF(GG20&lt;&gt;"",SUMPRODUCT((GR18:GR22=GR20)*(GM18:GM22=GM20)*(GK18:GK22&gt;GK20)),"")</f>
        <v/>
      </c>
      <c r="GV20" s="221" t="str">
        <f ca="1">IF(GG20&lt;&gt;"",SUMPRODUCT((GR18:GR22=GR20)*(GM18:GM22=GM20)*(GK18:GK22=GK20)*(GO18:GO22&gt;GO20)),"")</f>
        <v/>
      </c>
      <c r="GW20" s="221" t="str">
        <f ca="1">IF(GG20&lt;&gt;"",SUMPRODUCT((GR18:GR22=GR20)*(GM18:GM22=GM20)*(GK18:GK22=GK20)*(GO18:GO22=GO20)*(GP18:GP22&gt;GP20)),"")</f>
        <v/>
      </c>
      <c r="GX20" s="221" t="str">
        <f ca="1">IF(GG20&lt;&gt;"",SUMPRODUCT((GR18:GR22=GR20)*(GM18:GM22=GM20)*(GK18:GK22=GK20)*(GO18:GO22=GO20)*(GP18:GP22=GP20)*(GQ18:GQ22&gt;GQ20)),"")</f>
        <v/>
      </c>
      <c r="GY20" s="221" t="str">
        <f ca="1">IF(GG20&lt;&gt;"",SUM(GS20:GX20)+2,"")</f>
        <v/>
      </c>
      <c r="GZ20" s="221" t="str">
        <f ca="1">IF(GG20&lt;&gt;"",INDEX(GG20:GG22,MATCH(3,GY20:GY22,0),0),"")</f>
        <v/>
      </c>
      <c r="HU20" s="221" t="str">
        <f ca="1">IF(GZ20&lt;&gt;"",GZ20,IF(GF20&lt;&gt;"",GF20,IF(FL20&lt;&gt;"",FL20,EL20)))</f>
        <v>Poland</v>
      </c>
      <c r="HV20" s="221">
        <v>3</v>
      </c>
      <c r="HW20" s="221">
        <v>18</v>
      </c>
      <c r="HX20" s="221" t="str">
        <f t="shared" si="3"/>
        <v>Germany</v>
      </c>
      <c r="HY20" s="223">
        <f ca="1">IF(OFFSET('Prediction Sheet'!$W27,0,HY$1)&lt;&gt;"",OFFSET('Prediction Sheet'!$W27,0,HY$1),0)</f>
        <v>0</v>
      </c>
      <c r="HZ20" s="223">
        <f ca="1">IF(OFFSET('Prediction Sheet'!$Y27,0,HY$1)&lt;&gt;"",OFFSET('Prediction Sheet'!$Y27,0,HY$1),0)</f>
        <v>0</v>
      </c>
      <c r="IA20" s="221" t="str">
        <f t="shared" si="4"/>
        <v>Poland</v>
      </c>
      <c r="IB20" s="221" t="str">
        <f ca="1">IF(AND(OFFSET('Prediction Sheet'!$W27,0,HY$1)&lt;&gt;"",OFFSET('Prediction Sheet'!$Y27,0,HY$1)&lt;&gt;""),IF(HY20&gt;HZ20,"W",IF(HY20=HZ20,"D","L")),"")</f>
        <v/>
      </c>
      <c r="IC20" s="221" t="str">
        <f t="shared" ca="1" si="5"/>
        <v/>
      </c>
      <c r="IF20" s="224" t="s">
        <v>17</v>
      </c>
      <c r="IG20" s="225" t="s">
        <v>5</v>
      </c>
      <c r="IH20" s="225" t="s">
        <v>15</v>
      </c>
      <c r="II20" s="225" t="s">
        <v>112</v>
      </c>
      <c r="IJ20" s="224" t="s">
        <v>5</v>
      </c>
      <c r="IK20" s="224" t="s">
        <v>15</v>
      </c>
      <c r="IL20" s="224" t="s">
        <v>17</v>
      </c>
      <c r="IM20" s="224" t="s">
        <v>112</v>
      </c>
      <c r="IN20" s="225"/>
      <c r="IO20" s="226">
        <f ca="1">IFERROR(MATCH(IO12,IF20:II20,0),0)</f>
        <v>3</v>
      </c>
      <c r="IP20" s="226">
        <f ca="1">IFERROR(MATCH(IP12,IF20:II20,0),0)</f>
        <v>0</v>
      </c>
      <c r="IQ20" s="226">
        <f ca="1">IFERROR(MATCH(IQ12,IF20:II20,0),0)</f>
        <v>2</v>
      </c>
      <c r="IR20" s="226">
        <f ca="1">IFERROR(MATCH(IR12,IF20:II20,0),0)</f>
        <v>1</v>
      </c>
      <c r="IS20" s="226">
        <f t="shared" ca="1" si="61"/>
        <v>6</v>
      </c>
      <c r="IT20" s="225" t="s">
        <v>52</v>
      </c>
      <c r="IU20" s="225" t="str">
        <f ca="1">INDEX(IF3:IF8,MATCH(INDEX(IL13:IL27,MATCH(10,IS13:IS27,0),0),IT3:IT8,0),0)</f>
        <v>Romania</v>
      </c>
      <c r="IV20" s="225">
        <f t="shared" ca="1" si="74"/>
        <v>1</v>
      </c>
      <c r="MW20" s="223"/>
      <c r="MX20" s="223"/>
      <c r="ND20" s="224"/>
      <c r="NE20" s="225"/>
      <c r="NF20" s="225"/>
      <c r="NG20" s="225"/>
      <c r="NH20" s="224"/>
      <c r="NI20" s="224"/>
      <c r="NJ20" s="224"/>
      <c r="NK20" s="224"/>
      <c r="NL20" s="225"/>
      <c r="NM20" s="226"/>
      <c r="NN20" s="226"/>
      <c r="NO20" s="226"/>
      <c r="NP20" s="226"/>
      <c r="NQ20" s="226"/>
      <c r="NR20" s="225"/>
      <c r="NS20" s="225"/>
      <c r="NT20" s="225"/>
      <c r="RU20" s="223"/>
      <c r="RV20" s="223"/>
      <c r="SB20" s="224"/>
      <c r="SC20" s="225"/>
      <c r="SD20" s="225"/>
      <c r="SE20" s="225"/>
      <c r="SF20" s="224"/>
      <c r="SG20" s="224"/>
      <c r="SH20" s="224"/>
      <c r="SI20" s="224"/>
      <c r="SJ20" s="225"/>
      <c r="SK20" s="226"/>
      <c r="SL20" s="226"/>
      <c r="SM20" s="226"/>
      <c r="SN20" s="226"/>
      <c r="SO20" s="226"/>
      <c r="SP20" s="225"/>
      <c r="SQ20" s="225"/>
      <c r="SR20" s="225"/>
      <c r="WS20" s="223"/>
      <c r="WT20" s="223"/>
      <c r="WZ20" s="224"/>
      <c r="XA20" s="225"/>
      <c r="XB20" s="225"/>
      <c r="XC20" s="225"/>
      <c r="XD20" s="224"/>
      <c r="XE20" s="224"/>
      <c r="XF20" s="224"/>
      <c r="XG20" s="224"/>
      <c r="XH20" s="225"/>
      <c r="XI20" s="226"/>
      <c r="XJ20" s="226"/>
      <c r="XK20" s="226"/>
      <c r="XL20" s="226"/>
      <c r="XM20" s="226"/>
      <c r="XN20" s="225"/>
      <c r="XO20" s="225"/>
      <c r="XP20" s="225"/>
      <c r="ABQ20" s="223"/>
      <c r="ABR20" s="223"/>
      <c r="ABX20" s="224"/>
      <c r="ABY20" s="225"/>
      <c r="ABZ20" s="225"/>
      <c r="ACA20" s="225"/>
      <c r="ACB20" s="224"/>
      <c r="ACC20" s="224"/>
      <c r="ACD20" s="224"/>
      <c r="ACE20" s="224"/>
      <c r="ACF20" s="225"/>
      <c r="ACG20" s="226"/>
      <c r="ACH20" s="226"/>
      <c r="ACI20" s="226"/>
      <c r="ACJ20" s="226"/>
      <c r="ACK20" s="226"/>
      <c r="ACL20" s="225"/>
      <c r="ACM20" s="225"/>
      <c r="ACN20" s="225"/>
      <c r="AGO20" s="223"/>
      <c r="AGP20" s="223"/>
      <c r="AGV20" s="224"/>
      <c r="AGW20" s="225"/>
      <c r="AGX20" s="225"/>
      <c r="AGY20" s="225"/>
      <c r="AGZ20" s="224"/>
      <c r="AHA20" s="224"/>
      <c r="AHB20" s="224"/>
      <c r="AHC20" s="224"/>
      <c r="AHD20" s="225"/>
      <c r="AHE20" s="226"/>
      <c r="AHF20" s="226"/>
      <c r="AHG20" s="226"/>
      <c r="AHH20" s="226"/>
      <c r="AHI20" s="226"/>
      <c r="AHJ20" s="225"/>
      <c r="AHK20" s="225"/>
      <c r="AHL20" s="225"/>
      <c r="ALM20" s="223"/>
      <c r="ALN20" s="223"/>
      <c r="ALT20" s="224"/>
      <c r="ALU20" s="225"/>
      <c r="ALV20" s="225"/>
      <c r="ALW20" s="225"/>
      <c r="ALX20" s="224"/>
      <c r="ALY20" s="224"/>
      <c r="ALZ20" s="224"/>
      <c r="AMA20" s="224"/>
      <c r="AMB20" s="225"/>
      <c r="AMC20" s="226"/>
      <c r="AMD20" s="226"/>
      <c r="AME20" s="226"/>
      <c r="AMF20" s="226"/>
      <c r="AMG20" s="226"/>
      <c r="AMH20" s="225"/>
      <c r="AMI20" s="225"/>
      <c r="AMJ20" s="225"/>
      <c r="AQK20" s="223"/>
      <c r="AQL20" s="223"/>
      <c r="AQR20" s="224"/>
      <c r="AQS20" s="225"/>
      <c r="AQT20" s="225"/>
      <c r="AQU20" s="225"/>
      <c r="AQV20" s="224"/>
      <c r="AQW20" s="224"/>
      <c r="AQX20" s="224"/>
      <c r="AQY20" s="224"/>
      <c r="AQZ20" s="225"/>
      <c r="ARA20" s="226"/>
      <c r="ARB20" s="226"/>
      <c r="ARC20" s="226"/>
      <c r="ARD20" s="226"/>
      <c r="ARE20" s="226"/>
      <c r="ARF20" s="225"/>
      <c r="ARG20" s="225"/>
      <c r="ARH20" s="225"/>
      <c r="AVI20" s="223"/>
      <c r="AVJ20" s="223"/>
      <c r="AVP20" s="224"/>
      <c r="AVQ20" s="225"/>
      <c r="AVR20" s="225"/>
      <c r="AVS20" s="225"/>
      <c r="AVT20" s="224"/>
      <c r="AVU20" s="224"/>
      <c r="AVV20" s="224"/>
      <c r="AVW20" s="224"/>
      <c r="AVX20" s="225"/>
      <c r="AVY20" s="226"/>
      <c r="AVZ20" s="226"/>
      <c r="AWA20" s="226"/>
      <c r="AWB20" s="226"/>
      <c r="AWC20" s="226"/>
      <c r="AWD20" s="225"/>
      <c r="AWE20" s="225"/>
      <c r="AWF20" s="225"/>
      <c r="BAG20" s="223"/>
      <c r="BAH20" s="223"/>
      <c r="BAN20" s="224"/>
      <c r="BAO20" s="225"/>
      <c r="BAP20" s="225"/>
      <c r="BAQ20" s="225"/>
      <c r="BAR20" s="224"/>
      <c r="BAS20" s="224"/>
      <c r="BAT20" s="224"/>
      <c r="BAU20" s="224"/>
      <c r="BAV20" s="225"/>
      <c r="BAW20" s="226"/>
      <c r="BAX20" s="226"/>
      <c r="BAY20" s="226"/>
      <c r="BAZ20" s="226"/>
      <c r="BBA20" s="226"/>
      <c r="BBB20" s="225"/>
      <c r="BBC20" s="225"/>
      <c r="BBD20" s="225"/>
      <c r="BFE20" s="223"/>
      <c r="BFF20" s="223"/>
      <c r="BFL20" s="224"/>
      <c r="BFM20" s="225"/>
      <c r="BFN20" s="225"/>
      <c r="BFO20" s="225"/>
      <c r="BFP20" s="224"/>
      <c r="BFQ20" s="224"/>
      <c r="BFR20" s="224"/>
      <c r="BFS20" s="224"/>
      <c r="BFT20" s="225"/>
      <c r="BFU20" s="226"/>
      <c r="BFV20" s="226"/>
      <c r="BFW20" s="226"/>
      <c r="BFX20" s="226"/>
      <c r="BFY20" s="226"/>
      <c r="BFZ20" s="225"/>
      <c r="BGA20" s="225"/>
      <c r="BGB20" s="225"/>
      <c r="BKC20" s="223"/>
      <c r="BKD20" s="223"/>
      <c r="BKJ20" s="224"/>
      <c r="BKK20" s="225"/>
      <c r="BKL20" s="225"/>
      <c r="BKM20" s="225"/>
      <c r="BKN20" s="224"/>
      <c r="BKO20" s="224"/>
      <c r="BKP20" s="224"/>
      <c r="BKQ20" s="224"/>
      <c r="BKR20" s="225"/>
      <c r="BKS20" s="226"/>
      <c r="BKT20" s="226"/>
      <c r="BKU20" s="226"/>
      <c r="BKV20" s="226"/>
      <c r="BKW20" s="226"/>
      <c r="BKX20" s="225"/>
      <c r="BKY20" s="225"/>
      <c r="BKZ20" s="225"/>
      <c r="BPA20" s="223"/>
      <c r="BPB20" s="223"/>
      <c r="BPH20" s="224"/>
      <c r="BPI20" s="225"/>
      <c r="BPJ20" s="225"/>
      <c r="BPK20" s="225"/>
      <c r="BPL20" s="224"/>
      <c r="BPM20" s="224"/>
      <c r="BPN20" s="224"/>
      <c r="BPO20" s="224"/>
      <c r="BPP20" s="225"/>
      <c r="BPQ20" s="226"/>
      <c r="BPR20" s="226"/>
      <c r="BPS20" s="226"/>
      <c r="BPT20" s="226"/>
      <c r="BPU20" s="226"/>
      <c r="BPV20" s="225"/>
      <c r="BPW20" s="225"/>
      <c r="BPX20" s="225"/>
      <c r="BTY20" s="223"/>
      <c r="BTZ20" s="223"/>
      <c r="BUF20" s="224"/>
      <c r="BUG20" s="225"/>
      <c r="BUH20" s="225"/>
      <c r="BUI20" s="225"/>
      <c r="BUJ20" s="224"/>
      <c r="BUK20" s="224"/>
      <c r="BUL20" s="224"/>
      <c r="BUM20" s="224"/>
      <c r="BUN20" s="225"/>
      <c r="BUO20" s="226"/>
      <c r="BUP20" s="226"/>
      <c r="BUQ20" s="226"/>
      <c r="BUR20" s="226"/>
      <c r="BUS20" s="226"/>
      <c r="BUT20" s="225"/>
      <c r="BUU20" s="225"/>
      <c r="BUV20" s="225"/>
      <c r="BYW20" s="223"/>
      <c r="BYX20" s="223"/>
      <c r="BZD20" s="224"/>
      <c r="BZE20" s="225"/>
      <c r="BZF20" s="225"/>
      <c r="BZG20" s="225"/>
      <c r="BZH20" s="224"/>
      <c r="BZI20" s="224"/>
      <c r="BZJ20" s="224"/>
      <c r="BZK20" s="224"/>
      <c r="BZL20" s="225"/>
      <c r="BZM20" s="226"/>
      <c r="BZN20" s="226"/>
      <c r="BZO20" s="226"/>
      <c r="BZP20" s="226"/>
      <c r="BZQ20" s="226"/>
      <c r="BZR20" s="225"/>
      <c r="BZS20" s="225"/>
      <c r="BZT20" s="225"/>
      <c r="CDU20" s="223"/>
      <c r="CDV20" s="223"/>
      <c r="CEB20" s="224"/>
      <c r="CEC20" s="225"/>
      <c r="CED20" s="225"/>
      <c r="CEE20" s="225"/>
      <c r="CEF20" s="224"/>
      <c r="CEG20" s="224"/>
      <c r="CEH20" s="224"/>
      <c r="CEI20" s="224"/>
      <c r="CEJ20" s="225"/>
      <c r="CEK20" s="226"/>
      <c r="CEL20" s="226"/>
      <c r="CEM20" s="226"/>
      <c r="CEN20" s="226"/>
      <c r="CEO20" s="226"/>
      <c r="CEP20" s="225"/>
      <c r="CEQ20" s="225"/>
      <c r="CER20" s="225"/>
      <c r="CIS20" s="223"/>
      <c r="CIT20" s="223"/>
      <c r="CIZ20" s="224"/>
      <c r="CJA20" s="225"/>
      <c r="CJB20" s="225"/>
      <c r="CJC20" s="225"/>
      <c r="CJD20" s="224"/>
      <c r="CJE20" s="224"/>
      <c r="CJF20" s="224"/>
      <c r="CJG20" s="224"/>
      <c r="CJH20" s="225"/>
      <c r="CJI20" s="226"/>
      <c r="CJJ20" s="226"/>
      <c r="CJK20" s="226"/>
      <c r="CJL20" s="226"/>
      <c r="CJM20" s="226"/>
      <c r="CJN20" s="225"/>
      <c r="CJO20" s="225"/>
      <c r="CJP20" s="225"/>
      <c r="CNQ20" s="223"/>
      <c r="CNR20" s="223"/>
      <c r="CNX20" s="224"/>
      <c r="CNY20" s="225"/>
      <c r="CNZ20" s="225"/>
      <c r="COA20" s="225"/>
      <c r="COB20" s="224"/>
      <c r="COC20" s="224"/>
      <c r="COD20" s="224"/>
      <c r="COE20" s="224"/>
      <c r="COF20" s="225"/>
      <c r="COG20" s="226"/>
      <c r="COH20" s="226"/>
      <c r="COI20" s="226"/>
      <c r="COJ20" s="226"/>
      <c r="COK20" s="226"/>
      <c r="COL20" s="225"/>
      <c r="COM20" s="225"/>
      <c r="CON20" s="225"/>
      <c r="CSO20" s="223"/>
      <c r="CSP20" s="223"/>
      <c r="CSV20" s="224"/>
      <c r="CSW20" s="225"/>
      <c r="CSX20" s="225"/>
      <c r="CSY20" s="225"/>
      <c r="CSZ20" s="224"/>
      <c r="CTA20" s="224"/>
      <c r="CTB20" s="224"/>
      <c r="CTC20" s="224"/>
      <c r="CTD20" s="225"/>
      <c r="CTE20" s="226"/>
      <c r="CTF20" s="226"/>
      <c r="CTG20" s="226"/>
      <c r="CTH20" s="226"/>
      <c r="CTI20" s="226"/>
      <c r="CTJ20" s="225"/>
      <c r="CTK20" s="225"/>
      <c r="CTL20" s="225"/>
      <c r="CXM20" s="223"/>
      <c r="CXN20" s="223"/>
      <c r="CXT20" s="224"/>
      <c r="CXU20" s="225"/>
      <c r="CXV20" s="225"/>
      <c r="CXW20" s="225"/>
      <c r="CXX20" s="224"/>
      <c r="CXY20" s="224"/>
      <c r="CXZ20" s="224"/>
      <c r="CYA20" s="224"/>
      <c r="CYB20" s="225"/>
      <c r="CYC20" s="226"/>
      <c r="CYD20" s="226"/>
      <c r="CYE20" s="226"/>
      <c r="CYF20" s="226"/>
      <c r="CYG20" s="226"/>
      <c r="CYH20" s="225"/>
      <c r="CYI20" s="225"/>
      <c r="CYJ20" s="225"/>
      <c r="DCK20" s="223"/>
      <c r="DCL20" s="223"/>
      <c r="DCR20" s="224"/>
      <c r="DCS20" s="225"/>
      <c r="DCT20" s="225"/>
      <c r="DCU20" s="225"/>
      <c r="DCV20" s="224"/>
      <c r="DCW20" s="224"/>
      <c r="DCX20" s="224"/>
      <c r="DCY20" s="224"/>
      <c r="DCZ20" s="225"/>
      <c r="DDA20" s="226"/>
      <c r="DDB20" s="226"/>
      <c r="DDC20" s="226"/>
      <c r="DDD20" s="226"/>
      <c r="DDE20" s="226"/>
      <c r="DDF20" s="225"/>
      <c r="DDG20" s="225"/>
      <c r="DDH20" s="225"/>
      <c r="DHI20" s="223"/>
      <c r="DHJ20" s="223"/>
      <c r="DHP20" s="224"/>
      <c r="DHQ20" s="225"/>
      <c r="DHR20" s="225"/>
      <c r="DHS20" s="225"/>
      <c r="DHT20" s="224"/>
      <c r="DHU20" s="224"/>
      <c r="DHV20" s="224"/>
      <c r="DHW20" s="224"/>
      <c r="DHX20" s="225"/>
      <c r="DHY20" s="226"/>
      <c r="DHZ20" s="226"/>
      <c r="DIA20" s="226"/>
      <c r="DIB20" s="226"/>
      <c r="DIC20" s="226"/>
      <c r="DID20" s="225"/>
      <c r="DIE20" s="225"/>
      <c r="DIF20" s="225"/>
      <c r="DMG20" s="223"/>
      <c r="DMH20" s="223"/>
      <c r="DMN20" s="224"/>
      <c r="DMO20" s="225"/>
      <c r="DMP20" s="225"/>
      <c r="DMQ20" s="225"/>
      <c r="DMR20" s="224"/>
      <c r="DMS20" s="224"/>
      <c r="DMT20" s="224"/>
      <c r="DMU20" s="224"/>
      <c r="DMV20" s="225"/>
      <c r="DMW20" s="226"/>
      <c r="DMX20" s="226"/>
      <c r="DMY20" s="226"/>
      <c r="DMZ20" s="226"/>
      <c r="DNA20" s="226"/>
      <c r="DNB20" s="225"/>
      <c r="DNC20" s="225"/>
      <c r="DND20" s="225"/>
      <c r="DRE20" s="223"/>
      <c r="DRF20" s="223"/>
      <c r="DRL20" s="224"/>
      <c r="DRM20" s="225"/>
      <c r="DRN20" s="225"/>
      <c r="DRO20" s="225"/>
      <c r="DRP20" s="224"/>
      <c r="DRQ20" s="224"/>
      <c r="DRR20" s="224"/>
      <c r="DRS20" s="224"/>
      <c r="DRT20" s="225"/>
      <c r="DRU20" s="226"/>
      <c r="DRV20" s="226"/>
      <c r="DRW20" s="226"/>
      <c r="DRX20" s="226"/>
      <c r="DRY20" s="226"/>
      <c r="DRZ20" s="225"/>
      <c r="DSA20" s="225"/>
      <c r="DSB20" s="225"/>
      <c r="DWC20" s="223"/>
      <c r="DWD20" s="223"/>
      <c r="DWJ20" s="224"/>
      <c r="DWK20" s="225"/>
      <c r="DWL20" s="225"/>
      <c r="DWM20" s="225"/>
      <c r="DWN20" s="224"/>
      <c r="DWO20" s="224"/>
      <c r="DWP20" s="224"/>
      <c r="DWQ20" s="224"/>
      <c r="DWR20" s="225"/>
      <c r="DWS20" s="226"/>
      <c r="DWT20" s="226"/>
      <c r="DWU20" s="226"/>
      <c r="DWV20" s="226"/>
      <c r="DWW20" s="226"/>
      <c r="DWX20" s="225"/>
      <c r="DWY20" s="225"/>
      <c r="DWZ20" s="225"/>
      <c r="EBA20" s="223"/>
      <c r="EBB20" s="223"/>
      <c r="EBH20" s="224"/>
      <c r="EBI20" s="225"/>
      <c r="EBJ20" s="225"/>
      <c r="EBK20" s="225"/>
      <c r="EBL20" s="224"/>
      <c r="EBM20" s="224"/>
      <c r="EBN20" s="224"/>
      <c r="EBO20" s="224"/>
      <c r="EBP20" s="225"/>
      <c r="EBQ20" s="226"/>
      <c r="EBR20" s="226"/>
      <c r="EBS20" s="226"/>
      <c r="EBT20" s="226"/>
      <c r="EBU20" s="226"/>
      <c r="EBV20" s="225"/>
      <c r="EBW20" s="225"/>
      <c r="EBX20" s="225"/>
      <c r="EFY20" s="223"/>
      <c r="EFZ20" s="223"/>
      <c r="EGF20" s="224"/>
      <c r="EGG20" s="225"/>
      <c r="EGH20" s="225"/>
      <c r="EGI20" s="225"/>
      <c r="EGJ20" s="224"/>
      <c r="EGK20" s="224"/>
      <c r="EGL20" s="224"/>
      <c r="EGM20" s="224"/>
      <c r="EGN20" s="225"/>
      <c r="EGO20" s="226"/>
      <c r="EGP20" s="226"/>
      <c r="EGQ20" s="226"/>
      <c r="EGR20" s="226"/>
      <c r="EGS20" s="226"/>
      <c r="EGT20" s="225"/>
      <c r="EGU20" s="225"/>
      <c r="EGV20" s="225"/>
      <c r="EKW20" s="223"/>
      <c r="EKX20" s="223"/>
      <c r="ELD20" s="224"/>
      <c r="ELE20" s="225"/>
      <c r="ELF20" s="225"/>
      <c r="ELG20" s="225"/>
      <c r="ELH20" s="224"/>
      <c r="ELI20" s="224"/>
      <c r="ELJ20" s="224"/>
      <c r="ELK20" s="224"/>
      <c r="ELL20" s="225"/>
      <c r="ELM20" s="226"/>
      <c r="ELN20" s="226"/>
      <c r="ELO20" s="226"/>
      <c r="ELP20" s="226"/>
      <c r="ELQ20" s="226"/>
      <c r="ELR20" s="225"/>
      <c r="ELS20" s="225"/>
      <c r="ELT20" s="225"/>
      <c r="EPU20" s="223"/>
      <c r="EPV20" s="223"/>
      <c r="EQB20" s="224"/>
      <c r="EQC20" s="225"/>
      <c r="EQD20" s="225"/>
      <c r="EQE20" s="225"/>
      <c r="EQF20" s="224"/>
      <c r="EQG20" s="224"/>
      <c r="EQH20" s="224"/>
      <c r="EQI20" s="224"/>
      <c r="EQJ20" s="225"/>
      <c r="EQK20" s="226"/>
      <c r="EQL20" s="226"/>
      <c r="EQM20" s="226"/>
      <c r="EQN20" s="226"/>
      <c r="EQO20" s="226"/>
      <c r="EQP20" s="225"/>
      <c r="EQQ20" s="225"/>
      <c r="EQR20" s="225"/>
      <c r="EUS20" s="223"/>
      <c r="EUT20" s="223"/>
      <c r="EUZ20" s="224"/>
      <c r="EVA20" s="225"/>
      <c r="EVB20" s="225"/>
      <c r="EVC20" s="225"/>
      <c r="EVD20" s="224"/>
      <c r="EVE20" s="224"/>
      <c r="EVF20" s="224"/>
      <c r="EVG20" s="224"/>
      <c r="EVH20" s="225"/>
      <c r="EVI20" s="226"/>
      <c r="EVJ20" s="226"/>
      <c r="EVK20" s="226"/>
      <c r="EVL20" s="226"/>
      <c r="EVM20" s="226"/>
      <c r="EVN20" s="225"/>
      <c r="EVO20" s="225"/>
      <c r="EVP20" s="225"/>
      <c r="EZQ20" s="223"/>
      <c r="EZR20" s="223"/>
      <c r="EZX20" s="224"/>
      <c r="EZY20" s="225"/>
      <c r="EZZ20" s="225"/>
      <c r="FAA20" s="225"/>
      <c r="FAB20" s="224"/>
      <c r="FAC20" s="224"/>
      <c r="FAD20" s="224"/>
      <c r="FAE20" s="224"/>
      <c r="FAF20" s="225"/>
      <c r="FAG20" s="226"/>
      <c r="FAH20" s="226"/>
      <c r="FAI20" s="226"/>
      <c r="FAJ20" s="226"/>
      <c r="FAK20" s="226"/>
      <c r="FAL20" s="225"/>
      <c r="FAM20" s="225"/>
      <c r="FAN20" s="225"/>
      <c r="FEO20" s="223"/>
      <c r="FEP20" s="223"/>
      <c r="FEV20" s="224"/>
      <c r="FEW20" s="225"/>
      <c r="FEX20" s="225"/>
      <c r="FEY20" s="225"/>
      <c r="FEZ20" s="224"/>
      <c r="FFA20" s="224"/>
      <c r="FFB20" s="224"/>
      <c r="FFC20" s="224"/>
      <c r="FFD20" s="225"/>
      <c r="FFE20" s="226"/>
      <c r="FFF20" s="226"/>
      <c r="FFG20" s="226"/>
      <c r="FFH20" s="226"/>
      <c r="FFI20" s="226"/>
      <c r="FFJ20" s="225"/>
      <c r="FFK20" s="225"/>
      <c r="FFL20" s="225"/>
      <c r="FJM20" s="223"/>
      <c r="FJN20" s="223"/>
      <c r="FJT20" s="224"/>
      <c r="FJU20" s="225"/>
      <c r="FJV20" s="225"/>
      <c r="FJW20" s="225"/>
      <c r="FJX20" s="224"/>
      <c r="FJY20" s="224"/>
      <c r="FJZ20" s="224"/>
      <c r="FKA20" s="224"/>
      <c r="FKB20" s="225"/>
      <c r="FKC20" s="226"/>
      <c r="FKD20" s="226"/>
      <c r="FKE20" s="226"/>
      <c r="FKF20" s="226"/>
      <c r="FKG20" s="226"/>
      <c r="FKH20" s="225"/>
      <c r="FKI20" s="225"/>
      <c r="FKJ20" s="225"/>
      <c r="FOK20" s="223"/>
      <c r="FOL20" s="223"/>
      <c r="FOR20" s="224"/>
      <c r="FOS20" s="225"/>
      <c r="FOT20" s="225"/>
      <c r="FOU20" s="225"/>
      <c r="FOV20" s="224"/>
      <c r="FOW20" s="224"/>
      <c r="FOX20" s="224"/>
      <c r="FOY20" s="224"/>
      <c r="FOZ20" s="225"/>
      <c r="FPA20" s="226"/>
      <c r="FPB20" s="226"/>
      <c r="FPC20" s="226"/>
      <c r="FPD20" s="226"/>
      <c r="FPE20" s="226"/>
      <c r="FPF20" s="225"/>
      <c r="FPG20" s="225"/>
      <c r="FPH20" s="225"/>
      <c r="FTI20" s="223"/>
      <c r="FTJ20" s="223"/>
      <c r="FTP20" s="224"/>
      <c r="FTQ20" s="225"/>
      <c r="FTR20" s="225"/>
      <c r="FTS20" s="225"/>
      <c r="FTT20" s="224"/>
      <c r="FTU20" s="224"/>
      <c r="FTV20" s="224"/>
      <c r="FTW20" s="224"/>
      <c r="FTX20" s="225"/>
      <c r="FTY20" s="226"/>
      <c r="FTZ20" s="226"/>
      <c r="FUA20" s="226"/>
      <c r="FUB20" s="226"/>
      <c r="FUC20" s="226"/>
      <c r="FUD20" s="225"/>
      <c r="FUE20" s="225"/>
      <c r="FUF20" s="225"/>
      <c r="FYG20" s="223"/>
      <c r="FYH20" s="223"/>
      <c r="FYN20" s="224"/>
      <c r="FYO20" s="225"/>
      <c r="FYP20" s="225"/>
      <c r="FYQ20" s="225"/>
      <c r="FYR20" s="224"/>
      <c r="FYS20" s="224"/>
      <c r="FYT20" s="224"/>
      <c r="FYU20" s="224"/>
      <c r="FYV20" s="225"/>
      <c r="FYW20" s="226"/>
      <c r="FYX20" s="226"/>
      <c r="FYY20" s="226"/>
      <c r="FYZ20" s="226"/>
      <c r="FZA20" s="226"/>
      <c r="FZB20" s="225"/>
      <c r="FZC20" s="225"/>
      <c r="FZD20" s="225"/>
      <c r="GDE20" s="223"/>
      <c r="GDF20" s="223"/>
      <c r="GDL20" s="224"/>
      <c r="GDM20" s="225"/>
      <c r="GDN20" s="225"/>
      <c r="GDO20" s="225"/>
      <c r="GDP20" s="224"/>
      <c r="GDQ20" s="224"/>
      <c r="GDR20" s="224"/>
      <c r="GDS20" s="224"/>
      <c r="GDT20" s="225"/>
      <c r="GDU20" s="226"/>
      <c r="GDV20" s="226"/>
      <c r="GDW20" s="226"/>
      <c r="GDX20" s="226"/>
      <c r="GDY20" s="226"/>
      <c r="GDZ20" s="225"/>
      <c r="GEA20" s="225"/>
      <c r="GEB20" s="225"/>
      <c r="GIC20" s="223"/>
      <c r="GID20" s="223"/>
      <c r="GIJ20" s="224"/>
      <c r="GIK20" s="225"/>
      <c r="GIL20" s="225"/>
      <c r="GIM20" s="225"/>
      <c r="GIN20" s="224"/>
      <c r="GIO20" s="224"/>
      <c r="GIP20" s="224"/>
      <c r="GIQ20" s="224"/>
      <c r="GIR20" s="225"/>
      <c r="GIS20" s="226"/>
      <c r="GIT20" s="226"/>
      <c r="GIU20" s="226"/>
      <c r="GIV20" s="226"/>
      <c r="GIW20" s="226"/>
      <c r="GIX20" s="225"/>
      <c r="GIY20" s="225"/>
      <c r="GIZ20" s="225"/>
      <c r="GNA20" s="223"/>
      <c r="GNB20" s="223"/>
      <c r="GNH20" s="224"/>
      <c r="GNI20" s="225"/>
      <c r="GNJ20" s="225"/>
      <c r="GNK20" s="225"/>
      <c r="GNL20" s="224"/>
      <c r="GNM20" s="224"/>
      <c r="GNN20" s="224"/>
      <c r="GNO20" s="224"/>
      <c r="GNP20" s="225"/>
      <c r="GNQ20" s="226"/>
      <c r="GNR20" s="226"/>
      <c r="GNS20" s="226"/>
      <c r="GNT20" s="226"/>
      <c r="GNU20" s="226"/>
      <c r="GNV20" s="225"/>
      <c r="GNW20" s="225"/>
      <c r="GNX20" s="225"/>
      <c r="GRY20" s="223"/>
      <c r="GRZ20" s="223"/>
      <c r="GSF20" s="224"/>
      <c r="GSG20" s="225"/>
      <c r="GSH20" s="225"/>
      <c r="GSI20" s="225"/>
      <c r="GSJ20" s="224"/>
      <c r="GSK20" s="224"/>
      <c r="GSL20" s="224"/>
      <c r="GSM20" s="224"/>
      <c r="GSN20" s="225"/>
      <c r="GSO20" s="226"/>
      <c r="GSP20" s="226"/>
      <c r="GSQ20" s="226"/>
      <c r="GSR20" s="226"/>
      <c r="GSS20" s="226"/>
      <c r="GST20" s="225"/>
      <c r="GSU20" s="225"/>
      <c r="GSV20" s="225"/>
      <c r="GWW20" s="223"/>
      <c r="GWX20" s="223"/>
      <c r="GXD20" s="224"/>
      <c r="GXE20" s="225"/>
      <c r="GXF20" s="225"/>
      <c r="GXG20" s="225"/>
      <c r="GXH20" s="224"/>
      <c r="GXI20" s="224"/>
      <c r="GXJ20" s="224"/>
      <c r="GXK20" s="224"/>
      <c r="GXL20" s="225"/>
      <c r="GXM20" s="226"/>
      <c r="GXN20" s="226"/>
      <c r="GXO20" s="226"/>
      <c r="GXP20" s="226"/>
      <c r="GXQ20" s="226"/>
      <c r="GXR20" s="225"/>
      <c r="GXS20" s="225"/>
      <c r="GXT20" s="225"/>
      <c r="HBU20" s="223"/>
      <c r="HBV20" s="223"/>
      <c r="HCB20" s="224"/>
      <c r="HCC20" s="225"/>
      <c r="HCD20" s="225"/>
      <c r="HCE20" s="225"/>
      <c r="HCF20" s="224"/>
      <c r="HCG20" s="224"/>
      <c r="HCH20" s="224"/>
      <c r="HCI20" s="224"/>
      <c r="HCJ20" s="225"/>
      <c r="HCK20" s="226"/>
      <c r="HCL20" s="226"/>
      <c r="HCM20" s="226"/>
      <c r="HCN20" s="226"/>
      <c r="HCO20" s="226"/>
      <c r="HCP20" s="225"/>
      <c r="HCQ20" s="225"/>
      <c r="HCR20" s="225"/>
      <c r="HGS20" s="223"/>
      <c r="HGT20" s="223"/>
      <c r="HGZ20" s="224"/>
      <c r="HHA20" s="225"/>
      <c r="HHB20" s="225"/>
      <c r="HHC20" s="225"/>
      <c r="HHD20" s="224"/>
      <c r="HHE20" s="224"/>
      <c r="HHF20" s="224"/>
      <c r="HHG20" s="224"/>
      <c r="HHH20" s="225"/>
      <c r="HHI20" s="226"/>
      <c r="HHJ20" s="226"/>
      <c r="HHK20" s="226"/>
      <c r="HHL20" s="226"/>
      <c r="HHM20" s="226"/>
      <c r="HHN20" s="225"/>
      <c r="HHO20" s="225"/>
      <c r="HHP20" s="225"/>
      <c r="HLQ20" s="223"/>
      <c r="HLR20" s="223"/>
      <c r="HLX20" s="224"/>
      <c r="HLY20" s="225"/>
      <c r="HLZ20" s="225"/>
      <c r="HMA20" s="225"/>
      <c r="HMB20" s="224"/>
      <c r="HMC20" s="224"/>
      <c r="HMD20" s="224"/>
      <c r="HME20" s="224"/>
      <c r="HMF20" s="225"/>
      <c r="HMG20" s="226"/>
      <c r="HMH20" s="226"/>
      <c r="HMI20" s="226"/>
      <c r="HMJ20" s="226"/>
      <c r="HMK20" s="226"/>
      <c r="HML20" s="225"/>
      <c r="HMM20" s="225"/>
      <c r="HMN20" s="225"/>
      <c r="HQO20" s="223"/>
      <c r="HQP20" s="223"/>
      <c r="HQV20" s="224"/>
      <c r="HQW20" s="225"/>
      <c r="HQX20" s="225"/>
      <c r="HQY20" s="225"/>
      <c r="HQZ20" s="224"/>
      <c r="HRA20" s="224"/>
      <c r="HRB20" s="224"/>
      <c r="HRC20" s="224"/>
      <c r="HRD20" s="225"/>
      <c r="HRE20" s="226"/>
      <c r="HRF20" s="226"/>
      <c r="HRG20" s="226"/>
      <c r="HRH20" s="226"/>
      <c r="HRI20" s="226"/>
      <c r="HRJ20" s="225"/>
      <c r="HRK20" s="225"/>
      <c r="HRL20" s="225"/>
      <c r="HVM20" s="223"/>
      <c r="HVN20" s="223"/>
      <c r="HVT20" s="224"/>
      <c r="HVU20" s="225"/>
      <c r="HVV20" s="225"/>
      <c r="HVW20" s="225"/>
      <c r="HVX20" s="224"/>
      <c r="HVY20" s="224"/>
      <c r="HVZ20" s="224"/>
      <c r="HWA20" s="224"/>
      <c r="HWB20" s="225"/>
      <c r="HWC20" s="226"/>
      <c r="HWD20" s="226"/>
      <c r="HWE20" s="226"/>
      <c r="HWF20" s="226"/>
      <c r="HWG20" s="226"/>
      <c r="HWH20" s="225"/>
      <c r="HWI20" s="225"/>
      <c r="HWJ20" s="225"/>
      <c r="IAK20" s="223"/>
      <c r="IAL20" s="223"/>
      <c r="IAR20" s="224"/>
      <c r="IAS20" s="225"/>
      <c r="IAT20" s="225"/>
      <c r="IAU20" s="225"/>
      <c r="IAV20" s="224"/>
      <c r="IAW20" s="224"/>
      <c r="IAX20" s="224"/>
      <c r="IAY20" s="224"/>
      <c r="IAZ20" s="225"/>
      <c r="IBA20" s="226"/>
      <c r="IBB20" s="226"/>
      <c r="IBC20" s="226"/>
      <c r="IBD20" s="226"/>
      <c r="IBE20" s="226"/>
      <c r="IBF20" s="225"/>
      <c r="IBG20" s="225"/>
      <c r="IBH20" s="225"/>
      <c r="IFI20" s="223"/>
      <c r="IFJ20" s="223"/>
      <c r="IFP20" s="224"/>
      <c r="IFQ20" s="225"/>
      <c r="IFR20" s="225"/>
      <c r="IFS20" s="225"/>
      <c r="IFT20" s="224"/>
      <c r="IFU20" s="224"/>
      <c r="IFV20" s="224"/>
      <c r="IFW20" s="224"/>
      <c r="IFX20" s="225"/>
      <c r="IFY20" s="226"/>
      <c r="IFZ20" s="226"/>
      <c r="IGA20" s="226"/>
      <c r="IGB20" s="226"/>
      <c r="IGC20" s="226"/>
      <c r="IGD20" s="225"/>
      <c r="IGE20" s="225"/>
      <c r="IGF20" s="225"/>
      <c r="IKG20" s="223"/>
      <c r="IKH20" s="223"/>
      <c r="IKN20" s="224"/>
      <c r="IKO20" s="225"/>
      <c r="IKP20" s="225"/>
      <c r="IKQ20" s="225"/>
      <c r="IKR20" s="224"/>
      <c r="IKS20" s="224"/>
      <c r="IKT20" s="224"/>
      <c r="IKU20" s="224"/>
      <c r="IKV20" s="225"/>
      <c r="IKW20" s="226"/>
      <c r="IKX20" s="226"/>
      <c r="IKY20" s="226"/>
      <c r="IKZ20" s="226"/>
      <c r="ILA20" s="226"/>
      <c r="ILB20" s="225"/>
      <c r="ILC20" s="225"/>
      <c r="ILD20" s="225"/>
      <c r="IPE20" s="223"/>
      <c r="IPF20" s="223"/>
      <c r="IPL20" s="224"/>
      <c r="IPM20" s="225"/>
      <c r="IPN20" s="225"/>
      <c r="IPO20" s="225"/>
      <c r="IPP20" s="224"/>
      <c r="IPQ20" s="224"/>
      <c r="IPR20" s="224"/>
      <c r="IPS20" s="224"/>
      <c r="IPT20" s="225"/>
      <c r="IPU20" s="226"/>
      <c r="IPV20" s="226"/>
      <c r="IPW20" s="226"/>
      <c r="IPX20" s="226"/>
      <c r="IPY20" s="226"/>
      <c r="IPZ20" s="225"/>
      <c r="IQA20" s="225"/>
      <c r="IQB20" s="225"/>
      <c r="IUC20" s="223"/>
      <c r="IUD20" s="223"/>
      <c r="IUJ20" s="224"/>
      <c r="IUK20" s="225"/>
      <c r="IUL20" s="225"/>
      <c r="IUM20" s="225"/>
      <c r="IUN20" s="224"/>
      <c r="IUO20" s="224"/>
      <c r="IUP20" s="224"/>
      <c r="IUQ20" s="224"/>
      <c r="IUR20" s="225"/>
      <c r="IUS20" s="226"/>
      <c r="IUT20" s="226"/>
      <c r="IUU20" s="226"/>
      <c r="IUV20" s="226"/>
      <c r="IUW20" s="226"/>
      <c r="IUX20" s="225"/>
      <c r="IUY20" s="225"/>
      <c r="IUZ20" s="225"/>
      <c r="IZA20" s="223"/>
      <c r="IZB20" s="223"/>
      <c r="IZH20" s="224"/>
      <c r="IZI20" s="225"/>
      <c r="IZJ20" s="225"/>
      <c r="IZK20" s="225"/>
      <c r="IZL20" s="224"/>
      <c r="IZM20" s="224"/>
      <c r="IZN20" s="224"/>
      <c r="IZO20" s="224"/>
      <c r="IZP20" s="225"/>
      <c r="IZQ20" s="226"/>
      <c r="IZR20" s="226"/>
      <c r="IZS20" s="226"/>
      <c r="IZT20" s="226"/>
      <c r="IZU20" s="226"/>
      <c r="IZV20" s="225"/>
      <c r="IZW20" s="225"/>
      <c r="IZX20" s="225"/>
      <c r="JDY20" s="223"/>
      <c r="JDZ20" s="223"/>
      <c r="JEF20" s="224"/>
      <c r="JEG20" s="225"/>
      <c r="JEH20" s="225"/>
      <c r="JEI20" s="225"/>
      <c r="JEJ20" s="224"/>
      <c r="JEK20" s="224"/>
      <c r="JEL20" s="224"/>
      <c r="JEM20" s="224"/>
      <c r="JEN20" s="225"/>
      <c r="JEO20" s="226"/>
      <c r="JEP20" s="226"/>
      <c r="JEQ20" s="226"/>
      <c r="JER20" s="226"/>
      <c r="JES20" s="226"/>
      <c r="JET20" s="225"/>
      <c r="JEU20" s="225"/>
      <c r="JEV20" s="225"/>
      <c r="JIW20" s="223"/>
      <c r="JIX20" s="223"/>
      <c r="JJD20" s="224"/>
      <c r="JJE20" s="225"/>
      <c r="JJF20" s="225"/>
      <c r="JJG20" s="225"/>
      <c r="JJH20" s="224"/>
      <c r="JJI20" s="224"/>
      <c r="JJJ20" s="224"/>
      <c r="JJK20" s="224"/>
      <c r="JJL20" s="225"/>
      <c r="JJM20" s="226"/>
      <c r="JJN20" s="226"/>
      <c r="JJO20" s="226"/>
      <c r="JJP20" s="226"/>
      <c r="JJQ20" s="226"/>
      <c r="JJR20" s="225"/>
      <c r="JJS20" s="225"/>
      <c r="JJT20" s="225"/>
      <c r="JNU20" s="223"/>
      <c r="JNV20" s="223"/>
      <c r="JOB20" s="224"/>
      <c r="JOC20" s="225"/>
      <c r="JOD20" s="225"/>
      <c r="JOE20" s="225"/>
      <c r="JOF20" s="224"/>
      <c r="JOG20" s="224"/>
      <c r="JOH20" s="224"/>
      <c r="JOI20" s="224"/>
      <c r="JOJ20" s="225"/>
      <c r="JOK20" s="226"/>
      <c r="JOL20" s="226"/>
      <c r="JOM20" s="226"/>
      <c r="JON20" s="226"/>
      <c r="JOO20" s="226"/>
      <c r="JOP20" s="225"/>
      <c r="JOQ20" s="225"/>
      <c r="JOR20" s="225"/>
      <c r="JSS20" s="223"/>
      <c r="JST20" s="223"/>
      <c r="JSZ20" s="224"/>
      <c r="JTA20" s="225"/>
      <c r="JTB20" s="225"/>
      <c r="JTC20" s="225"/>
      <c r="JTD20" s="224"/>
      <c r="JTE20" s="224"/>
      <c r="JTF20" s="224"/>
      <c r="JTG20" s="224"/>
      <c r="JTH20" s="225"/>
      <c r="JTI20" s="226"/>
      <c r="JTJ20" s="226"/>
      <c r="JTK20" s="226"/>
      <c r="JTL20" s="226"/>
      <c r="JTM20" s="226"/>
      <c r="JTN20" s="225"/>
      <c r="JTO20" s="225"/>
      <c r="JTP20" s="225"/>
      <c r="JXQ20" s="223"/>
      <c r="JXR20" s="223"/>
      <c r="JXX20" s="224"/>
      <c r="JXY20" s="225"/>
      <c r="JXZ20" s="225"/>
      <c r="JYA20" s="225"/>
      <c r="JYB20" s="224"/>
      <c r="JYC20" s="224"/>
      <c r="JYD20" s="224"/>
      <c r="JYE20" s="224"/>
      <c r="JYF20" s="225"/>
      <c r="JYG20" s="226"/>
      <c r="JYH20" s="226"/>
      <c r="JYI20" s="226"/>
      <c r="JYJ20" s="226"/>
      <c r="JYK20" s="226"/>
      <c r="JYL20" s="225"/>
      <c r="JYM20" s="225"/>
      <c r="JYN20" s="225"/>
      <c r="KCO20" s="223"/>
      <c r="KCP20" s="223"/>
      <c r="KCV20" s="224"/>
      <c r="KCW20" s="225"/>
      <c r="KCX20" s="225"/>
      <c r="KCY20" s="225"/>
      <c r="KCZ20" s="224"/>
      <c r="KDA20" s="224"/>
      <c r="KDB20" s="224"/>
      <c r="KDC20" s="224"/>
      <c r="KDD20" s="225"/>
      <c r="KDE20" s="226"/>
      <c r="KDF20" s="226"/>
      <c r="KDG20" s="226"/>
      <c r="KDH20" s="226"/>
      <c r="KDI20" s="226"/>
      <c r="KDJ20" s="225"/>
      <c r="KDK20" s="225"/>
      <c r="KDL20" s="225"/>
      <c r="KHM20" s="223"/>
      <c r="KHN20" s="223"/>
      <c r="KHT20" s="224"/>
      <c r="KHU20" s="225"/>
      <c r="KHV20" s="225"/>
      <c r="KHW20" s="225"/>
      <c r="KHX20" s="224"/>
      <c r="KHY20" s="224"/>
      <c r="KHZ20" s="224"/>
      <c r="KIA20" s="224"/>
      <c r="KIB20" s="225"/>
      <c r="KIC20" s="226"/>
      <c r="KID20" s="226"/>
      <c r="KIE20" s="226"/>
      <c r="KIF20" s="226"/>
      <c r="KIG20" s="226"/>
      <c r="KIH20" s="225"/>
      <c r="KII20" s="225"/>
      <c r="KIJ20" s="225"/>
      <c r="KMK20" s="223"/>
      <c r="KML20" s="223"/>
      <c r="KMR20" s="224"/>
      <c r="KMS20" s="225"/>
      <c r="KMT20" s="225"/>
      <c r="KMU20" s="225"/>
      <c r="KMV20" s="224"/>
      <c r="KMW20" s="224"/>
      <c r="KMX20" s="224"/>
      <c r="KMY20" s="224"/>
      <c r="KMZ20" s="225"/>
      <c r="KNA20" s="226"/>
      <c r="KNB20" s="226"/>
      <c r="KNC20" s="226"/>
      <c r="KND20" s="226"/>
      <c r="KNE20" s="226"/>
      <c r="KNF20" s="225"/>
      <c r="KNG20" s="225"/>
      <c r="KNH20" s="225"/>
      <c r="KRI20" s="223"/>
      <c r="KRJ20" s="223"/>
      <c r="KRP20" s="224"/>
      <c r="KRQ20" s="225"/>
      <c r="KRR20" s="225"/>
      <c r="KRS20" s="225"/>
      <c r="KRT20" s="224"/>
      <c r="KRU20" s="224"/>
      <c r="KRV20" s="224"/>
      <c r="KRW20" s="224"/>
      <c r="KRX20" s="225"/>
      <c r="KRY20" s="226"/>
      <c r="KRZ20" s="226"/>
      <c r="KSA20" s="226"/>
      <c r="KSB20" s="226"/>
      <c r="KSC20" s="226"/>
      <c r="KSD20" s="225"/>
      <c r="KSE20" s="225"/>
      <c r="KSF20" s="225"/>
      <c r="KWG20" s="223"/>
      <c r="KWH20" s="223"/>
      <c r="KWN20" s="224"/>
      <c r="KWO20" s="225"/>
      <c r="KWP20" s="225"/>
      <c r="KWQ20" s="225"/>
      <c r="KWR20" s="224"/>
      <c r="KWS20" s="224"/>
      <c r="KWT20" s="224"/>
      <c r="KWU20" s="224"/>
      <c r="KWV20" s="225"/>
      <c r="KWW20" s="226"/>
      <c r="KWX20" s="226"/>
      <c r="KWY20" s="226"/>
      <c r="KWZ20" s="226"/>
      <c r="KXA20" s="226"/>
      <c r="KXB20" s="225"/>
      <c r="KXC20" s="225"/>
      <c r="KXD20" s="225"/>
      <c r="LBE20" s="223"/>
      <c r="LBF20" s="223"/>
      <c r="LBL20" s="224"/>
      <c r="LBM20" s="225"/>
      <c r="LBN20" s="225"/>
      <c r="LBO20" s="225"/>
      <c r="LBP20" s="224"/>
      <c r="LBQ20" s="224"/>
      <c r="LBR20" s="224"/>
      <c r="LBS20" s="224"/>
      <c r="LBT20" s="225"/>
      <c r="LBU20" s="226"/>
      <c r="LBV20" s="226"/>
      <c r="LBW20" s="226"/>
      <c r="LBX20" s="226"/>
      <c r="LBY20" s="226"/>
      <c r="LBZ20" s="225"/>
      <c r="LCA20" s="225"/>
      <c r="LCB20" s="225"/>
      <c r="LGC20" s="223"/>
      <c r="LGD20" s="223"/>
      <c r="LGJ20" s="224"/>
      <c r="LGK20" s="225"/>
      <c r="LGL20" s="225"/>
      <c r="LGM20" s="225"/>
      <c r="LGN20" s="224"/>
      <c r="LGO20" s="224"/>
      <c r="LGP20" s="224"/>
      <c r="LGQ20" s="224"/>
      <c r="LGR20" s="225"/>
      <c r="LGS20" s="226"/>
      <c r="LGT20" s="226"/>
      <c r="LGU20" s="226"/>
      <c r="LGV20" s="226"/>
      <c r="LGW20" s="226"/>
      <c r="LGX20" s="225"/>
      <c r="LGY20" s="225"/>
      <c r="LGZ20" s="225"/>
      <c r="LLA20" s="223"/>
      <c r="LLB20" s="223"/>
      <c r="LLH20" s="224"/>
      <c r="LLI20" s="225"/>
      <c r="LLJ20" s="225"/>
      <c r="LLK20" s="225"/>
      <c r="LLL20" s="224"/>
      <c r="LLM20" s="224"/>
      <c r="LLN20" s="224"/>
      <c r="LLO20" s="224"/>
      <c r="LLP20" s="225"/>
      <c r="LLQ20" s="226"/>
      <c r="LLR20" s="226"/>
      <c r="LLS20" s="226"/>
      <c r="LLT20" s="226"/>
      <c r="LLU20" s="226"/>
      <c r="LLV20" s="225"/>
      <c r="LLW20" s="225"/>
      <c r="LLX20" s="225"/>
      <c r="LPY20" s="223"/>
      <c r="LPZ20" s="223"/>
      <c r="LQF20" s="224"/>
      <c r="LQG20" s="225"/>
      <c r="LQH20" s="225"/>
      <c r="LQI20" s="225"/>
      <c r="LQJ20" s="224"/>
      <c r="LQK20" s="224"/>
      <c r="LQL20" s="224"/>
      <c r="LQM20" s="224"/>
      <c r="LQN20" s="225"/>
      <c r="LQO20" s="226"/>
      <c r="LQP20" s="226"/>
      <c r="LQQ20" s="226"/>
      <c r="LQR20" s="226"/>
      <c r="LQS20" s="226"/>
      <c r="LQT20" s="225"/>
      <c r="LQU20" s="225"/>
      <c r="LQV20" s="225"/>
      <c r="LUW20" s="223"/>
      <c r="LUX20" s="223"/>
      <c r="LVD20" s="224"/>
      <c r="LVE20" s="225"/>
      <c r="LVF20" s="225"/>
      <c r="LVG20" s="225"/>
      <c r="LVH20" s="224"/>
      <c r="LVI20" s="224"/>
      <c r="LVJ20" s="224"/>
      <c r="LVK20" s="224"/>
      <c r="LVL20" s="225"/>
      <c r="LVM20" s="226"/>
      <c r="LVN20" s="226"/>
      <c r="LVO20" s="226"/>
      <c r="LVP20" s="226"/>
      <c r="LVQ20" s="226"/>
      <c r="LVR20" s="225"/>
      <c r="LVS20" s="225"/>
      <c r="LVT20" s="225"/>
      <c r="LZU20" s="223"/>
      <c r="LZV20" s="223"/>
      <c r="MAB20" s="224"/>
      <c r="MAC20" s="225"/>
      <c r="MAD20" s="225"/>
      <c r="MAE20" s="225"/>
      <c r="MAF20" s="224"/>
      <c r="MAG20" s="224"/>
      <c r="MAH20" s="224"/>
      <c r="MAI20" s="224"/>
      <c r="MAJ20" s="225"/>
      <c r="MAK20" s="226"/>
      <c r="MAL20" s="226"/>
      <c r="MAM20" s="226"/>
      <c r="MAN20" s="226"/>
      <c r="MAO20" s="226"/>
      <c r="MAP20" s="225"/>
      <c r="MAQ20" s="225"/>
      <c r="MAR20" s="225"/>
      <c r="MES20" s="223"/>
      <c r="MET20" s="223"/>
      <c r="MEZ20" s="224"/>
      <c r="MFA20" s="225"/>
      <c r="MFB20" s="225"/>
      <c r="MFC20" s="225"/>
      <c r="MFD20" s="224"/>
      <c r="MFE20" s="224"/>
      <c r="MFF20" s="224"/>
      <c r="MFG20" s="224"/>
      <c r="MFH20" s="225"/>
      <c r="MFI20" s="226"/>
      <c r="MFJ20" s="226"/>
      <c r="MFK20" s="226"/>
      <c r="MFL20" s="226"/>
      <c r="MFM20" s="226"/>
      <c r="MFN20" s="225"/>
      <c r="MFO20" s="225"/>
      <c r="MFP20" s="225"/>
      <c r="MJQ20" s="223"/>
      <c r="MJR20" s="223"/>
      <c r="MJX20" s="224"/>
      <c r="MJY20" s="225"/>
      <c r="MJZ20" s="225"/>
      <c r="MKA20" s="225"/>
      <c r="MKB20" s="224"/>
      <c r="MKC20" s="224"/>
      <c r="MKD20" s="224"/>
      <c r="MKE20" s="224"/>
      <c r="MKF20" s="225"/>
      <c r="MKG20" s="226"/>
      <c r="MKH20" s="226"/>
      <c r="MKI20" s="226"/>
      <c r="MKJ20" s="226"/>
      <c r="MKK20" s="226"/>
      <c r="MKL20" s="225"/>
      <c r="MKM20" s="225"/>
      <c r="MKN20" s="225"/>
      <c r="MOO20" s="223"/>
      <c r="MOP20" s="223"/>
      <c r="MOV20" s="224"/>
      <c r="MOW20" s="225"/>
      <c r="MOX20" s="225"/>
      <c r="MOY20" s="225"/>
      <c r="MOZ20" s="224"/>
      <c r="MPA20" s="224"/>
      <c r="MPB20" s="224"/>
      <c r="MPC20" s="224"/>
      <c r="MPD20" s="225"/>
      <c r="MPE20" s="226"/>
      <c r="MPF20" s="226"/>
      <c r="MPG20" s="226"/>
      <c r="MPH20" s="226"/>
      <c r="MPI20" s="226"/>
      <c r="MPJ20" s="225"/>
      <c r="MPK20" s="225"/>
      <c r="MPL20" s="225"/>
      <c r="MTM20" s="223"/>
      <c r="MTN20" s="223"/>
      <c r="MTT20" s="224"/>
      <c r="MTU20" s="225"/>
      <c r="MTV20" s="225"/>
      <c r="MTW20" s="225"/>
      <c r="MTX20" s="224"/>
      <c r="MTY20" s="224"/>
      <c r="MTZ20" s="224"/>
      <c r="MUA20" s="224"/>
      <c r="MUB20" s="225"/>
      <c r="MUC20" s="226"/>
      <c r="MUD20" s="226"/>
      <c r="MUE20" s="226"/>
      <c r="MUF20" s="226"/>
      <c r="MUG20" s="226"/>
      <c r="MUH20" s="225"/>
      <c r="MUI20" s="225"/>
      <c r="MUJ20" s="225"/>
      <c r="MYK20" s="223"/>
      <c r="MYL20" s="223"/>
      <c r="MYR20" s="224"/>
      <c r="MYS20" s="225"/>
      <c r="MYT20" s="225"/>
      <c r="MYU20" s="225"/>
      <c r="MYV20" s="224"/>
      <c r="MYW20" s="224"/>
      <c r="MYX20" s="224"/>
      <c r="MYY20" s="224"/>
      <c r="MYZ20" s="225"/>
      <c r="MZA20" s="226"/>
      <c r="MZB20" s="226"/>
      <c r="MZC20" s="226"/>
      <c r="MZD20" s="226"/>
      <c r="MZE20" s="226"/>
      <c r="MZF20" s="225"/>
      <c r="MZG20" s="225"/>
      <c r="MZH20" s="225"/>
      <c r="NDI20" s="223"/>
      <c r="NDJ20" s="223"/>
      <c r="NDP20" s="224"/>
      <c r="NDQ20" s="225"/>
      <c r="NDR20" s="225"/>
      <c r="NDS20" s="225"/>
      <c r="NDT20" s="224"/>
      <c r="NDU20" s="224"/>
      <c r="NDV20" s="224"/>
      <c r="NDW20" s="224"/>
      <c r="NDX20" s="225"/>
      <c r="NDY20" s="226"/>
      <c r="NDZ20" s="226"/>
      <c r="NEA20" s="226"/>
      <c r="NEB20" s="226"/>
      <c r="NEC20" s="226"/>
      <c r="NED20" s="225"/>
      <c r="NEE20" s="225"/>
      <c r="NEF20" s="225"/>
      <c r="NIG20" s="223"/>
      <c r="NIH20" s="223"/>
      <c r="NIN20" s="224"/>
      <c r="NIO20" s="225"/>
      <c r="NIP20" s="225"/>
      <c r="NIQ20" s="225"/>
      <c r="NIR20" s="224"/>
      <c r="NIS20" s="224"/>
      <c r="NIT20" s="224"/>
      <c r="NIU20" s="224"/>
      <c r="NIV20" s="225"/>
      <c r="NIW20" s="226"/>
      <c r="NIX20" s="226"/>
      <c r="NIY20" s="226"/>
      <c r="NIZ20" s="226"/>
      <c r="NJA20" s="226"/>
      <c r="NJB20" s="225"/>
      <c r="NJC20" s="225"/>
      <c r="NJD20" s="225"/>
      <c r="NNE20" s="223"/>
      <c r="NNF20" s="223"/>
      <c r="NNL20" s="224"/>
      <c r="NNM20" s="225"/>
      <c r="NNN20" s="225"/>
      <c r="NNO20" s="225"/>
      <c r="NNP20" s="224"/>
      <c r="NNQ20" s="224"/>
      <c r="NNR20" s="224"/>
      <c r="NNS20" s="224"/>
      <c r="NNT20" s="225"/>
      <c r="NNU20" s="226"/>
      <c r="NNV20" s="226"/>
      <c r="NNW20" s="226"/>
      <c r="NNX20" s="226"/>
      <c r="NNY20" s="226"/>
      <c r="NNZ20" s="225"/>
      <c r="NOA20" s="225"/>
      <c r="NOB20" s="225"/>
      <c r="NSC20" s="223"/>
      <c r="NSD20" s="223"/>
      <c r="NSJ20" s="224"/>
      <c r="NSK20" s="225"/>
      <c r="NSL20" s="225"/>
      <c r="NSM20" s="225"/>
      <c r="NSN20" s="224"/>
      <c r="NSO20" s="224"/>
      <c r="NSP20" s="224"/>
      <c r="NSQ20" s="224"/>
      <c r="NSR20" s="225"/>
      <c r="NSS20" s="226"/>
      <c r="NST20" s="226"/>
      <c r="NSU20" s="226"/>
      <c r="NSV20" s="226"/>
      <c r="NSW20" s="226"/>
      <c r="NSX20" s="225"/>
      <c r="NSY20" s="225"/>
      <c r="NSZ20" s="225"/>
      <c r="NXA20" s="223"/>
      <c r="NXB20" s="223"/>
      <c r="NXH20" s="224"/>
      <c r="NXI20" s="225"/>
      <c r="NXJ20" s="225"/>
      <c r="NXK20" s="225"/>
      <c r="NXL20" s="224"/>
      <c r="NXM20" s="224"/>
      <c r="NXN20" s="224"/>
      <c r="NXO20" s="224"/>
      <c r="NXP20" s="225"/>
      <c r="NXQ20" s="226"/>
      <c r="NXR20" s="226"/>
      <c r="NXS20" s="226"/>
      <c r="NXT20" s="226"/>
      <c r="NXU20" s="226"/>
      <c r="NXV20" s="225"/>
      <c r="NXW20" s="225"/>
      <c r="NXX20" s="225"/>
      <c r="OBY20" s="223"/>
      <c r="OBZ20" s="223"/>
      <c r="OCF20" s="224"/>
      <c r="OCG20" s="225"/>
      <c r="OCH20" s="225"/>
      <c r="OCI20" s="225"/>
      <c r="OCJ20" s="224"/>
      <c r="OCK20" s="224"/>
      <c r="OCL20" s="224"/>
      <c r="OCM20" s="224"/>
      <c r="OCN20" s="225"/>
      <c r="OCO20" s="226"/>
      <c r="OCP20" s="226"/>
      <c r="OCQ20" s="226"/>
      <c r="OCR20" s="226"/>
      <c r="OCS20" s="226"/>
      <c r="OCT20" s="225"/>
      <c r="OCU20" s="225"/>
      <c r="OCV20" s="225"/>
      <c r="OGW20" s="223"/>
      <c r="OGX20" s="223"/>
      <c r="OHD20" s="224"/>
      <c r="OHE20" s="225"/>
      <c r="OHF20" s="225"/>
      <c r="OHG20" s="225"/>
      <c r="OHH20" s="224"/>
      <c r="OHI20" s="224"/>
      <c r="OHJ20" s="224"/>
      <c r="OHK20" s="224"/>
      <c r="OHL20" s="225"/>
      <c r="OHM20" s="226"/>
      <c r="OHN20" s="226"/>
      <c r="OHO20" s="226"/>
      <c r="OHP20" s="226"/>
      <c r="OHQ20" s="226"/>
      <c r="OHR20" s="225"/>
      <c r="OHS20" s="225"/>
      <c r="OHT20" s="225"/>
      <c r="OLU20" s="223"/>
      <c r="OLV20" s="223"/>
      <c r="OMB20" s="224"/>
      <c r="OMC20" s="225"/>
      <c r="OMD20" s="225"/>
      <c r="OME20" s="225"/>
      <c r="OMF20" s="224"/>
      <c r="OMG20" s="224"/>
      <c r="OMH20" s="224"/>
      <c r="OMI20" s="224"/>
      <c r="OMJ20" s="225"/>
      <c r="OMK20" s="226"/>
      <c r="OML20" s="226"/>
      <c r="OMM20" s="226"/>
      <c r="OMN20" s="226"/>
      <c r="OMO20" s="226"/>
      <c r="OMP20" s="225"/>
      <c r="OMQ20" s="225"/>
      <c r="OMR20" s="225"/>
      <c r="OQS20" s="223"/>
      <c r="OQT20" s="223"/>
      <c r="OQZ20" s="224"/>
      <c r="ORA20" s="225"/>
      <c r="ORB20" s="225"/>
      <c r="ORC20" s="225"/>
      <c r="ORD20" s="224"/>
      <c r="ORE20" s="224"/>
      <c r="ORF20" s="224"/>
      <c r="ORG20" s="224"/>
      <c r="ORH20" s="225"/>
      <c r="ORI20" s="226"/>
      <c r="ORJ20" s="226"/>
      <c r="ORK20" s="226"/>
      <c r="ORL20" s="226"/>
      <c r="ORM20" s="226"/>
      <c r="ORN20" s="225"/>
      <c r="ORO20" s="225"/>
      <c r="ORP20" s="225"/>
      <c r="OVQ20" s="223"/>
      <c r="OVR20" s="223"/>
      <c r="OVX20" s="224"/>
      <c r="OVY20" s="225"/>
      <c r="OVZ20" s="225"/>
      <c r="OWA20" s="225"/>
      <c r="OWB20" s="224"/>
      <c r="OWC20" s="224"/>
      <c r="OWD20" s="224"/>
      <c r="OWE20" s="224"/>
      <c r="OWF20" s="225"/>
      <c r="OWG20" s="226"/>
      <c r="OWH20" s="226"/>
      <c r="OWI20" s="226"/>
      <c r="OWJ20" s="226"/>
      <c r="OWK20" s="226"/>
      <c r="OWL20" s="225"/>
      <c r="OWM20" s="225"/>
      <c r="OWN20" s="225"/>
      <c r="PAO20" s="223"/>
      <c r="PAP20" s="223"/>
      <c r="PAV20" s="224"/>
      <c r="PAW20" s="225"/>
      <c r="PAX20" s="225"/>
      <c r="PAY20" s="225"/>
      <c r="PAZ20" s="224"/>
      <c r="PBA20" s="224"/>
      <c r="PBB20" s="224"/>
      <c r="PBC20" s="224"/>
      <c r="PBD20" s="225"/>
      <c r="PBE20" s="226"/>
      <c r="PBF20" s="226"/>
      <c r="PBG20" s="226"/>
      <c r="PBH20" s="226"/>
      <c r="PBI20" s="226"/>
      <c r="PBJ20" s="225"/>
      <c r="PBK20" s="225"/>
      <c r="PBL20" s="225"/>
      <c r="PFM20" s="223"/>
      <c r="PFN20" s="223"/>
      <c r="PFT20" s="224"/>
      <c r="PFU20" s="225"/>
      <c r="PFV20" s="225"/>
      <c r="PFW20" s="225"/>
      <c r="PFX20" s="224"/>
      <c r="PFY20" s="224"/>
      <c r="PFZ20" s="224"/>
      <c r="PGA20" s="224"/>
      <c r="PGB20" s="225"/>
      <c r="PGC20" s="226"/>
      <c r="PGD20" s="226"/>
      <c r="PGE20" s="226"/>
      <c r="PGF20" s="226"/>
      <c r="PGG20" s="226"/>
      <c r="PGH20" s="225"/>
      <c r="PGI20" s="225"/>
      <c r="PGJ20" s="225"/>
      <c r="PKK20" s="223"/>
      <c r="PKL20" s="223"/>
      <c r="PKR20" s="224"/>
      <c r="PKS20" s="225"/>
      <c r="PKT20" s="225"/>
      <c r="PKU20" s="225"/>
      <c r="PKV20" s="224"/>
      <c r="PKW20" s="224"/>
      <c r="PKX20" s="224"/>
      <c r="PKY20" s="224"/>
      <c r="PKZ20" s="225"/>
      <c r="PLA20" s="226"/>
      <c r="PLB20" s="226"/>
      <c r="PLC20" s="226"/>
      <c r="PLD20" s="226"/>
      <c r="PLE20" s="226"/>
      <c r="PLF20" s="225"/>
      <c r="PLG20" s="225"/>
      <c r="PLH20" s="225"/>
      <c r="PPI20" s="223"/>
      <c r="PPJ20" s="223"/>
      <c r="PPP20" s="224"/>
      <c r="PPQ20" s="225"/>
      <c r="PPR20" s="225"/>
      <c r="PPS20" s="225"/>
      <c r="PPT20" s="224"/>
      <c r="PPU20" s="224"/>
      <c r="PPV20" s="224"/>
      <c r="PPW20" s="224"/>
      <c r="PPX20" s="225"/>
      <c r="PPY20" s="226"/>
      <c r="PPZ20" s="226"/>
      <c r="PQA20" s="226"/>
      <c r="PQB20" s="226"/>
      <c r="PQC20" s="226"/>
      <c r="PQD20" s="225"/>
      <c r="PQE20" s="225"/>
      <c r="PQF20" s="225"/>
      <c r="PUG20" s="223"/>
      <c r="PUH20" s="223"/>
      <c r="PUN20" s="224"/>
      <c r="PUO20" s="225"/>
      <c r="PUP20" s="225"/>
      <c r="PUQ20" s="225"/>
      <c r="PUR20" s="224"/>
      <c r="PUS20" s="224"/>
      <c r="PUT20" s="224"/>
      <c r="PUU20" s="224"/>
      <c r="PUV20" s="225"/>
      <c r="PUW20" s="226"/>
      <c r="PUX20" s="226"/>
      <c r="PUY20" s="226"/>
      <c r="PUZ20" s="226"/>
      <c r="PVA20" s="226"/>
      <c r="PVB20" s="225"/>
      <c r="PVC20" s="225"/>
      <c r="PVD20" s="225"/>
      <c r="PZE20" s="223"/>
      <c r="PZF20" s="223"/>
      <c r="PZL20" s="224"/>
      <c r="PZM20" s="225"/>
      <c r="PZN20" s="225"/>
      <c r="PZO20" s="225"/>
      <c r="PZP20" s="224"/>
      <c r="PZQ20" s="224"/>
      <c r="PZR20" s="224"/>
      <c r="PZS20" s="224"/>
      <c r="PZT20" s="225"/>
      <c r="PZU20" s="226"/>
      <c r="PZV20" s="226"/>
      <c r="PZW20" s="226"/>
      <c r="PZX20" s="226"/>
      <c r="PZY20" s="226"/>
      <c r="PZZ20" s="225"/>
      <c r="QAA20" s="225"/>
      <c r="QAB20" s="225"/>
      <c r="QEC20" s="223"/>
      <c r="QED20" s="223"/>
      <c r="QEJ20" s="224"/>
      <c r="QEK20" s="225"/>
      <c r="QEL20" s="225"/>
      <c r="QEM20" s="225"/>
      <c r="QEN20" s="224"/>
      <c r="QEO20" s="224"/>
      <c r="QEP20" s="224"/>
      <c r="QEQ20" s="224"/>
      <c r="QER20" s="225"/>
      <c r="QES20" s="226"/>
      <c r="QET20" s="226"/>
      <c r="QEU20" s="226"/>
      <c r="QEV20" s="226"/>
      <c r="QEW20" s="226"/>
      <c r="QEX20" s="225"/>
      <c r="QEY20" s="225"/>
      <c r="QEZ20" s="225"/>
      <c r="QJA20" s="223"/>
      <c r="QJB20" s="223"/>
      <c r="QJH20" s="224"/>
      <c r="QJI20" s="225"/>
      <c r="QJJ20" s="225"/>
      <c r="QJK20" s="225"/>
      <c r="QJL20" s="224"/>
      <c r="QJM20" s="224"/>
      <c r="QJN20" s="224"/>
      <c r="QJO20" s="224"/>
      <c r="QJP20" s="225"/>
      <c r="QJQ20" s="226"/>
      <c r="QJR20" s="226"/>
      <c r="QJS20" s="226"/>
      <c r="QJT20" s="226"/>
      <c r="QJU20" s="226"/>
      <c r="QJV20" s="225"/>
      <c r="QJW20" s="225"/>
      <c r="QJX20" s="225"/>
      <c r="QNY20" s="223"/>
      <c r="QNZ20" s="223"/>
      <c r="QOF20" s="224"/>
      <c r="QOG20" s="225"/>
      <c r="QOH20" s="225"/>
      <c r="QOI20" s="225"/>
      <c r="QOJ20" s="224"/>
      <c r="QOK20" s="224"/>
      <c r="QOL20" s="224"/>
      <c r="QOM20" s="224"/>
      <c r="QON20" s="225"/>
      <c r="QOO20" s="226"/>
      <c r="QOP20" s="226"/>
      <c r="QOQ20" s="226"/>
      <c r="QOR20" s="226"/>
      <c r="QOS20" s="226"/>
      <c r="QOT20" s="225"/>
      <c r="QOU20" s="225"/>
      <c r="QOV20" s="225"/>
      <c r="QSW20" s="223"/>
      <c r="QSX20" s="223"/>
      <c r="QTD20" s="224"/>
      <c r="QTE20" s="225"/>
      <c r="QTF20" s="225"/>
      <c r="QTG20" s="225"/>
      <c r="QTH20" s="224"/>
      <c r="QTI20" s="224"/>
      <c r="QTJ20" s="224"/>
      <c r="QTK20" s="224"/>
      <c r="QTL20" s="225"/>
      <c r="QTM20" s="226"/>
      <c r="QTN20" s="226"/>
      <c r="QTO20" s="226"/>
      <c r="QTP20" s="226"/>
      <c r="QTQ20" s="226"/>
      <c r="QTR20" s="225"/>
      <c r="QTS20" s="225"/>
      <c r="QTT20" s="225"/>
      <c r="QXU20" s="223"/>
      <c r="QXV20" s="223"/>
      <c r="QYB20" s="224"/>
      <c r="QYC20" s="225"/>
      <c r="QYD20" s="225"/>
      <c r="QYE20" s="225"/>
      <c r="QYF20" s="224"/>
      <c r="QYG20" s="224"/>
      <c r="QYH20" s="224"/>
      <c r="QYI20" s="224"/>
      <c r="QYJ20" s="225"/>
      <c r="QYK20" s="226"/>
      <c r="QYL20" s="226"/>
      <c r="QYM20" s="226"/>
      <c r="QYN20" s="226"/>
      <c r="QYO20" s="226"/>
      <c r="QYP20" s="225"/>
      <c r="QYQ20" s="225"/>
      <c r="QYR20" s="225"/>
      <c r="RCS20" s="223"/>
      <c r="RCT20" s="223"/>
      <c r="RCZ20" s="224"/>
      <c r="RDA20" s="225"/>
      <c r="RDB20" s="225"/>
      <c r="RDC20" s="225"/>
      <c r="RDD20" s="224"/>
      <c r="RDE20" s="224"/>
      <c r="RDF20" s="224"/>
      <c r="RDG20" s="224"/>
      <c r="RDH20" s="225"/>
      <c r="RDI20" s="226"/>
      <c r="RDJ20" s="226"/>
      <c r="RDK20" s="226"/>
      <c r="RDL20" s="226"/>
      <c r="RDM20" s="226"/>
      <c r="RDN20" s="225"/>
      <c r="RDO20" s="225"/>
      <c r="RDP20" s="225"/>
      <c r="RHQ20" s="223"/>
      <c r="RHR20" s="223"/>
      <c r="RHX20" s="224"/>
      <c r="RHY20" s="225"/>
      <c r="RHZ20" s="225"/>
      <c r="RIA20" s="225"/>
      <c r="RIB20" s="224"/>
      <c r="RIC20" s="224"/>
      <c r="RID20" s="224"/>
      <c r="RIE20" s="224"/>
      <c r="RIF20" s="225"/>
      <c r="RIG20" s="226"/>
      <c r="RIH20" s="226"/>
      <c r="RII20" s="226"/>
      <c r="RIJ20" s="226"/>
      <c r="RIK20" s="226"/>
      <c r="RIL20" s="225"/>
      <c r="RIM20" s="225"/>
      <c r="RIN20" s="225"/>
      <c r="RMO20" s="223"/>
      <c r="RMP20" s="223"/>
      <c r="RMV20" s="224"/>
      <c r="RMW20" s="225"/>
      <c r="RMX20" s="225"/>
      <c r="RMY20" s="225"/>
      <c r="RMZ20" s="224"/>
      <c r="RNA20" s="224"/>
      <c r="RNB20" s="224"/>
      <c r="RNC20" s="224"/>
      <c r="RND20" s="225"/>
      <c r="RNE20" s="226"/>
      <c r="RNF20" s="226"/>
      <c r="RNG20" s="226"/>
      <c r="RNH20" s="226"/>
      <c r="RNI20" s="226"/>
      <c r="RNJ20" s="225"/>
      <c r="RNK20" s="225"/>
      <c r="RNL20" s="225"/>
      <c r="RRM20" s="223"/>
      <c r="RRN20" s="223"/>
      <c r="RRT20" s="224"/>
      <c r="RRU20" s="225"/>
      <c r="RRV20" s="225"/>
      <c r="RRW20" s="225"/>
      <c r="RRX20" s="224"/>
      <c r="RRY20" s="224"/>
      <c r="RRZ20" s="224"/>
      <c r="RSA20" s="224"/>
      <c r="RSB20" s="225"/>
      <c r="RSC20" s="226"/>
      <c r="RSD20" s="226"/>
      <c r="RSE20" s="226"/>
      <c r="RSF20" s="226"/>
      <c r="RSG20" s="226"/>
      <c r="RSH20" s="225"/>
      <c r="RSI20" s="225"/>
      <c r="RSJ20" s="225"/>
      <c r="RWK20" s="223"/>
      <c r="RWL20" s="223"/>
      <c r="RWR20" s="224"/>
      <c r="RWS20" s="225"/>
      <c r="RWT20" s="225"/>
      <c r="RWU20" s="225"/>
      <c r="RWV20" s="224"/>
      <c r="RWW20" s="224"/>
      <c r="RWX20" s="224"/>
      <c r="RWY20" s="224"/>
      <c r="RWZ20" s="225"/>
      <c r="RXA20" s="226"/>
      <c r="RXB20" s="226"/>
      <c r="RXC20" s="226"/>
      <c r="RXD20" s="226"/>
      <c r="RXE20" s="226"/>
      <c r="RXF20" s="225"/>
      <c r="RXG20" s="225"/>
      <c r="RXH20" s="225"/>
      <c r="SBI20" s="223"/>
      <c r="SBJ20" s="223"/>
      <c r="SBP20" s="224"/>
      <c r="SBQ20" s="225"/>
      <c r="SBR20" s="225"/>
      <c r="SBS20" s="225"/>
      <c r="SBT20" s="224"/>
      <c r="SBU20" s="224"/>
      <c r="SBV20" s="224"/>
      <c r="SBW20" s="224"/>
      <c r="SBX20" s="225"/>
      <c r="SBY20" s="226"/>
      <c r="SBZ20" s="226"/>
      <c r="SCA20" s="226"/>
      <c r="SCB20" s="226"/>
      <c r="SCC20" s="226"/>
      <c r="SCD20" s="225"/>
      <c r="SCE20" s="225"/>
      <c r="SCF20" s="225"/>
    </row>
    <row r="21" spans="1:1024 1129:2048 2153:3072 3177:4096 4201:5120 5225:6144 6249:7168 7273:8192 8297:9216 9321:10240 10345:11264 11369:12288 12393:12928" ht="13.2" x14ac:dyDescent="0.25">
      <c r="A21" s="221">
        <f>VLOOKUP(B21,CW18:CX22,2,FALSE)</f>
        <v>4</v>
      </c>
      <c r="B21" s="221" t="str">
        <f>'Countries and Timezone'!C18</f>
        <v>Northern Ireland</v>
      </c>
      <c r="C21" s="221">
        <f>SUMPRODUCT((CZ3:CZ42=B21)*(DD3:DD42="W"))+SUMPRODUCT((DC3:DC42=B21)*(DE3:DE42="W"))</f>
        <v>0</v>
      </c>
      <c r="D21" s="221">
        <f>SUMPRODUCT((CZ3:CZ42=B21)*(DD3:DD42="D"))+SUMPRODUCT((DC3:DC42=B21)*(DE3:DE42="D"))</f>
        <v>0</v>
      </c>
      <c r="E21" s="221">
        <f>SUMPRODUCT((CZ3:CZ42=B21)*(DD3:DD42="L"))+SUMPRODUCT((DC3:DC42=B21)*(DE3:DE42="L"))</f>
        <v>0</v>
      </c>
      <c r="F21" s="221">
        <f>SUMIF(CZ3:CZ60,B21,DA3:DA60)+SUMIF(DC3:DC60,B21,DB3:DB60)</f>
        <v>0</v>
      </c>
      <c r="G21" s="221">
        <f>SUMIF(DC3:DC60,B21,DA3:DA60)+SUMIF(CZ3:CZ60,B21,DB3:DB60)</f>
        <v>0</v>
      </c>
      <c r="H21" s="221">
        <f t="shared" si="66"/>
        <v>1000</v>
      </c>
      <c r="I21" s="221">
        <f t="shared" si="67"/>
        <v>0</v>
      </c>
      <c r="J21" s="221">
        <v>1</v>
      </c>
      <c r="K21" s="221">
        <f>IF(COUNTIF(I18:I22,4)&lt;&gt;4,RANK(I21,I18:I22),I61)</f>
        <v>1</v>
      </c>
      <c r="M21" s="221">
        <f>SUMPRODUCT((K18:K21=K21)*(J18:J21&lt;J21))+K21</f>
        <v>1</v>
      </c>
      <c r="N21" s="221" t="str">
        <f>INDEX(B18:B22,MATCH(4,M18:M22,0),0)</f>
        <v>Germany</v>
      </c>
      <c r="O21" s="221">
        <f>INDEX(K18:K22,MATCH(N21,B18:B22,0),0)</f>
        <v>1</v>
      </c>
      <c r="P21" s="221" t="str">
        <f>IF(AND(P20&lt;&gt;"",O21=1),N21,"")</f>
        <v>Germany</v>
      </c>
      <c r="Q21" s="221" t="str">
        <f>IF(AND(Q20&lt;&gt;"",O22=2),N22,"")</f>
        <v/>
      </c>
      <c r="U21" s="221" t="str">
        <f t="shared" si="75"/>
        <v>Germany</v>
      </c>
      <c r="V21" s="221">
        <f>SUMPRODUCT((CZ3:CZ42=U21)*(DC3:DC42=U22)*(DD3:DD42="W"))+SUMPRODUCT((CZ3:CZ42=U21)*(DC3:DC42=U18)*(DD3:DD42="W"))+SUMPRODUCT((CZ3:CZ42=U21)*(DC3:DC42=U19)*(DD3:DD42="W"))+SUMPRODUCT((CZ3:CZ42=U21)*(DC3:DC42=U20)*(DD3:DD42="W"))+SUMPRODUCT((CZ3:CZ42=U22)*(DC3:DC42=U21)*(DE3:DE42="W"))+SUMPRODUCT((CZ3:CZ42=U18)*(DC3:DC42=U21)*(DE3:DE42="W"))+SUMPRODUCT((CZ3:CZ42=U19)*(DC3:DC42=U21)*(DE3:DE42="W"))+SUMPRODUCT((CZ3:CZ42=U20)*(DC3:DC42=U21)*(DE3:DE42="W"))</f>
        <v>0</v>
      </c>
      <c r="W21" s="221">
        <f>SUMPRODUCT((CZ3:CZ42=U21)*(DC3:DC42=U22)*(DD3:DD42="D"))+SUMPRODUCT((CZ3:CZ42=U21)*(DC3:DC42=U18)*(DD3:DD42="D"))+SUMPRODUCT((CZ3:CZ42=U21)*(DC3:DC42=U19)*(DD3:DD42="D"))+SUMPRODUCT((CZ3:CZ42=U21)*(DC3:DC42=U20)*(DD3:DD42="D"))+SUMPRODUCT((CZ3:CZ42=U22)*(DC3:DC42=U21)*(DD3:DD42="D"))+SUMPRODUCT((CZ3:CZ42=U18)*(DC3:DC42=U21)*(DD3:DD42="D"))+SUMPRODUCT((CZ3:CZ42=U19)*(DC3:DC42=U21)*(DD3:DD42="D"))+SUMPRODUCT((CZ3:CZ42=U20)*(DC3:DC42=U21)*(DD3:DD42="D"))</f>
        <v>0</v>
      </c>
      <c r="X21" s="221">
        <f>SUMPRODUCT((CZ3:CZ42=U21)*(DC3:DC42=U22)*(DD3:DD42="L"))+SUMPRODUCT((CZ3:CZ42=U21)*(DC3:DC42=U18)*(DD3:DD42="L"))+SUMPRODUCT((CZ3:CZ42=U21)*(DC3:DC42=U19)*(DD3:DD42="L"))+SUMPRODUCT((CZ3:CZ42=U21)*(DC3:DC42=U20)*(DD3:DD42="L"))+SUMPRODUCT((CZ3:CZ42=U22)*(DC3:DC42=U21)*(DE3:DE42="L"))+SUMPRODUCT((CZ3:CZ42=U18)*(DC3:DC42=U21)*(DE3:DE42="L"))+SUMPRODUCT((CZ3:CZ42=U19)*(DC3:DC42=U21)*(DE3:DE42="L"))+SUMPRODUCT((CZ3:CZ42=U20)*(DC3:DC42=U21)*(DE3:DE42="L"))</f>
        <v>0</v>
      </c>
      <c r="Y21" s="221">
        <f>SUMPRODUCT((CZ3:CZ42=U21)*(DC3:DC42=U22)*DA3:DA42)+SUMPRODUCT((CZ3:CZ42=U21)*(DC3:DC42=U18)*DA3:DA42)+SUMPRODUCT((CZ3:CZ42=U21)*(DC3:DC42=U19)*DA3:DA42)+SUMPRODUCT((CZ3:CZ42=U21)*(DC3:DC42=U20)*DA3:DA42)+SUMPRODUCT((CZ3:CZ42=U22)*(DC3:DC42=U21)*DB3:DB42)+SUMPRODUCT((CZ3:CZ42=U18)*(DC3:DC42=U21)*DB3:DB42)+SUMPRODUCT((CZ3:CZ42=U19)*(DC3:DC42=U21)*DB3:DB42)+SUMPRODUCT((CZ3:CZ42=U20)*(DC3:DC42=U21)*DB3:DB42)</f>
        <v>0</v>
      </c>
      <c r="Z21" s="221">
        <f>SUMPRODUCT((CZ3:CZ42=U21)*(DC3:DC42=U22)*DB3:DB42)+SUMPRODUCT((CZ3:CZ42=U21)*(DC3:DC42=U18)*DB3:DB42)+SUMPRODUCT((CZ3:CZ42=U21)*(DC3:DC42=U19)*DB3:DB42)+SUMPRODUCT((CZ3:CZ42=U21)*(DC3:DC42=U20)*DB3:DB42)+SUMPRODUCT((CZ3:CZ42=U22)*(DC3:DC42=U21)*DA3:DA42)+SUMPRODUCT((CZ3:CZ42=U18)*(DC3:DC42=U21)*DA3:DA42)+SUMPRODUCT((CZ3:CZ42=U19)*(DC3:DC42=U21)*DA3:DA42)+SUMPRODUCT((CZ3:CZ42=U20)*(DC3:DC42=U21)*DA3:DA42)</f>
        <v>0</v>
      </c>
      <c r="AA21" s="221">
        <f>Y21-Z21+1000</f>
        <v>1000</v>
      </c>
      <c r="AB21" s="221">
        <f t="shared" si="68"/>
        <v>0</v>
      </c>
      <c r="AC21" s="221">
        <f>IF(U21&lt;&gt;"",VLOOKUP(U21,B4:H40,7,FALSE),"")</f>
        <v>1000</v>
      </c>
      <c r="AD21" s="221">
        <f>IF(U21&lt;&gt;"",VLOOKUP(U21,B4:H40,5,FALSE),"")</f>
        <v>0</v>
      </c>
      <c r="AE21" s="221">
        <f>IF(U21&lt;&gt;"",VLOOKUP(U21,B4:J40,9,FALSE),"")</f>
        <v>24</v>
      </c>
      <c r="AF21" s="221">
        <f t="shared" si="69"/>
        <v>0</v>
      </c>
      <c r="AG21" s="221">
        <f>IF(U21&lt;&gt;"",RANK(AF21,AF18:AF22),"")</f>
        <v>1</v>
      </c>
      <c r="AH21" s="221">
        <f>IF(U21&lt;&gt;"",SUMPRODUCT((AF18:AF22=AF21)*(AA18:AA22&gt;AA21)),"")</f>
        <v>0</v>
      </c>
      <c r="AI21" s="221">
        <f>IF(U21&lt;&gt;"",SUMPRODUCT((AF18:AF22=AF21)*(AA18:AA22=AA21)*(Y18:Y22&gt;Y21)),"")</f>
        <v>0</v>
      </c>
      <c r="AJ21" s="221">
        <f>IF(U21&lt;&gt;"",SUMPRODUCT((AF18:AF22=AF21)*(AA18:AA22=AA21)*(Y18:Y22=Y21)*(AC18:AC22&gt;AC21)),"")</f>
        <v>0</v>
      </c>
      <c r="AK21" s="221">
        <f>IF(U21&lt;&gt;"",SUMPRODUCT((AF18:AF22=AF21)*(AA18:AA22=AA21)*(Y18:Y22=Y21)*(AC18:AC22=AC21)*(AD18:AD22&gt;AD21)),"")</f>
        <v>0</v>
      </c>
      <c r="AL21" s="221">
        <f>IF(U21&lt;&gt;"",SUMPRODUCT((AF18:AF22=AF21)*(AA18:AA22=AA21)*(Y18:Y22=Y21)*(AC18:AC22=AC21)*(AD18:AD22=AD21)*(AE18:AE22&gt;AE21)),"")</f>
        <v>0</v>
      </c>
      <c r="AM21" s="221">
        <f t="shared" si="76"/>
        <v>1</v>
      </c>
      <c r="AN21" s="221" t="str">
        <f>IF(U21&lt;&gt;"",INDEX(U18:U22,MATCH(4,AM18:AM22,0),0),"")</f>
        <v>Northern Ireland</v>
      </c>
      <c r="AO21" s="221" t="str">
        <f>IF(Q20&lt;&gt;"",Q20,"")</f>
        <v/>
      </c>
      <c r="AP21" s="221" t="str">
        <f>IF(AO21&lt;&gt;"",SUMPRODUCT((CZ3:CZ42=AO21)*(DC3:DC42=AO22)*(DD3:DD42="W"))+SUMPRODUCT((CZ3:CZ42=AO21)*(DC3:DC42=AO19)*(DD3:DD42="W"))+SUMPRODUCT((CZ3:CZ42=AO21)*(DC3:DC42=AO20)*(DD3:DD42="W"))+SUMPRODUCT((CZ3:CZ42=AO22)*(DC3:DC42=AO21)*(DE3:DE42="W"))+SUMPRODUCT((CZ3:CZ42=AO19)*(DC3:DC42=AO21)*(DE3:DE42="W"))+SUMPRODUCT((CZ3:CZ42=AO20)*(DC3:DC42=AO21)*(DE3:DE42="W")),"")</f>
        <v/>
      </c>
      <c r="AQ21" s="221" t="str">
        <f>IF(AO21&lt;&gt;"",SUMPRODUCT((CZ3:CZ42=AO21)*(DC3:DC42=AO22)*(DD3:DD42="D"))+SUMPRODUCT((CZ3:CZ42=AO21)*(DC3:DC42=AO19)*(DD3:DD42="D"))+SUMPRODUCT((CZ3:CZ42=AO21)*(DC3:DC42=AO20)*(DD3:DD42="D"))+SUMPRODUCT((CZ3:CZ42=AO22)*(DC3:DC42=AO21)*(DD3:DD42="D"))+SUMPRODUCT((CZ3:CZ42=AO19)*(DC3:DC42=AO21)*(DD3:DD42="D"))+SUMPRODUCT((CZ3:CZ42=AO20)*(DC3:DC42=AO21)*(DD3:DD42="D")),"")</f>
        <v/>
      </c>
      <c r="AR21" s="221" t="str">
        <f>IF(AO21&lt;&gt;"",SUMPRODUCT((CZ3:CZ42=AO21)*(DC3:DC42=AO22)*(DD3:DD42="L"))+SUMPRODUCT((CZ3:CZ42=AO21)*(DC3:DC42=AO19)*(DD3:DD42="L"))+SUMPRODUCT((CZ3:CZ42=AO21)*(DC3:DC42=AO20)*(DD3:DD42="L"))+SUMPRODUCT((CZ3:CZ42=AO22)*(DC3:DC42=AO21)*(DE3:DE42="L"))+SUMPRODUCT((CZ3:CZ42=AO19)*(DC3:DC42=AO21)*(DE3:DE42="L"))+SUMPRODUCT((CZ3:CZ42=AO20)*(DC3:DC42=AO21)*(DE3:DE42="L")),"")</f>
        <v/>
      </c>
      <c r="AS21" s="221">
        <f>SUMPRODUCT((CZ3:CZ42=AO21)*(DC3:DC42=AO22)*DA3:DA42)+SUMPRODUCT((CZ3:CZ42=AO21)*(DC3:DC42=AO18)*DA3:DA42)+SUMPRODUCT((CZ3:CZ42=AO21)*(DC3:DC42=AO19)*DA3:DA42)+SUMPRODUCT((CZ3:CZ42=AO21)*(DC3:DC42=AO20)*DA3:DA42)+SUMPRODUCT((CZ3:CZ42=AO22)*(DC3:DC42=AO21)*DB3:DB42)+SUMPRODUCT((CZ3:CZ42=AO18)*(DC3:DC42=AO21)*DB3:DB42)+SUMPRODUCT((CZ3:CZ42=AO19)*(DC3:DC42=AO21)*DB3:DB42)+SUMPRODUCT((CZ3:CZ42=AO20)*(DC3:DC42=AO21)*DB3:DB42)</f>
        <v>0</v>
      </c>
      <c r="AT21" s="221">
        <f>SUMPRODUCT((CZ3:CZ42=AO21)*(DC3:DC42=AO22)*DB3:DB42)+SUMPRODUCT((CZ3:CZ42=AO21)*(DC3:DC42=AO18)*DB3:DB42)+SUMPRODUCT((CZ3:CZ42=AO21)*(DC3:DC42=AO19)*DB3:DB42)+SUMPRODUCT((CZ3:CZ42=AO21)*(DC3:DC42=AO20)*DB3:DB42)+SUMPRODUCT((CZ3:CZ42=AO22)*(DC3:DC42=AO21)*DA3:DA42)+SUMPRODUCT((CZ3:CZ42=AO18)*(DC3:DC42=AO21)*DA3:DA42)+SUMPRODUCT((CZ3:CZ42=AO19)*(DC3:DC42=AO21)*DA3:DA42)+SUMPRODUCT((CZ3:CZ42=AO20)*(DC3:DC42=AO21)*DA3:DA42)</f>
        <v>0</v>
      </c>
      <c r="AU21" s="221">
        <f>AS21-AT21+1000</f>
        <v>1000</v>
      </c>
      <c r="AV21" s="221" t="str">
        <f t="shared" si="77"/>
        <v/>
      </c>
      <c r="AW21" s="221" t="str">
        <f>IF(AO21&lt;&gt;"",VLOOKUP(AO21,B4:H40,7,FALSE),"")</f>
        <v/>
      </c>
      <c r="AX21" s="221" t="str">
        <f>IF(AO21&lt;&gt;"",VLOOKUP(AO21,B4:H40,5,FALSE),"")</f>
        <v/>
      </c>
      <c r="AY21" s="221" t="str">
        <f>IF(AO21&lt;&gt;"",VLOOKUP(AO21,B4:J40,9,FALSE),"")</f>
        <v/>
      </c>
      <c r="AZ21" s="221" t="str">
        <f t="shared" si="78"/>
        <v/>
      </c>
      <c r="BA21" s="221" t="str">
        <f>IF(AO21&lt;&gt;"",RANK(AZ21,AZ18:AZ22),"")</f>
        <v/>
      </c>
      <c r="BB21" s="221" t="str">
        <f>IF(AO21&lt;&gt;"",SUMPRODUCT((AZ18:AZ22=AZ21)*(AU18:AU22&gt;AU21)),"")</f>
        <v/>
      </c>
      <c r="BC21" s="221" t="str">
        <f>IF(AO21&lt;&gt;"",SUMPRODUCT((AZ18:AZ22=AZ21)*(AU18:AU22=AU21)*(AS18:AS22&gt;AS21)),"")</f>
        <v/>
      </c>
      <c r="BD21" s="221" t="str">
        <f>IF(AO21&lt;&gt;"",SUMPRODUCT((AZ18:AZ22=AZ21)*(AU18:AU22=AU21)*(AS18:AS22=AS21)*(AW18:AW22&gt;AW21)),"")</f>
        <v/>
      </c>
      <c r="BE21" s="221" t="str">
        <f>IF(AO21&lt;&gt;"",SUMPRODUCT((AZ18:AZ22=AZ21)*(AU18:AU22=AU21)*(AS18:AS22=AS21)*(AW18:AW22=AW21)*(AX18:AX22&gt;AX21)),"")</f>
        <v/>
      </c>
      <c r="BF21" s="221" t="str">
        <f>IF(AO21&lt;&gt;"",SUMPRODUCT((AZ18:AZ22=AZ21)*(AU18:AU22=AU21)*(AS18:AS22=AS21)*(AW18:AW22=AW21)*(AX18:AX22=AX21)*(AY18:AY22&gt;AY21)),"")</f>
        <v/>
      </c>
      <c r="BG21" s="221" t="str">
        <f t="shared" si="84"/>
        <v/>
      </c>
      <c r="BH21" s="221" t="str">
        <f>IF(AO21&lt;&gt;"",INDEX(AO19:AO22,MATCH(4,BG19:BG22,0),0),"")</f>
        <v/>
      </c>
      <c r="BI21" s="221" t="str">
        <f>IF(R19&lt;&gt;"",R19,"")</f>
        <v/>
      </c>
      <c r="BJ21" s="221">
        <f>SUMPRODUCT((CZ3:CZ42=BI21)*(DC3:DC42=BI22)*(DD3:DD42="W"))+SUMPRODUCT((CZ3:CZ42=BI21)*(DC3:DC42=BI23)*(DD3:DD42="W"))+SUMPRODUCT((CZ3:CZ42=BI21)*(DC3:DC42=BI20)*(DD3:DD42="W"))+SUMPRODUCT((CZ3:CZ42=BI22)*(DC3:DC42=BI21)*(DE3:DE42="W"))+SUMPRODUCT((CZ3:CZ42=BI23)*(DC3:DC42=BI21)*(DE3:DE42="W"))+SUMPRODUCT((CZ3:CZ42=BI20)*(DC3:DC42=BI21)*(DE3:DE42="W"))</f>
        <v>0</v>
      </c>
      <c r="BK21" s="221">
        <f>SUMPRODUCT((CZ3:CZ42=BI21)*(DC3:DC42=BI22)*(DD3:DD42="D"))+SUMPRODUCT((CZ3:CZ42=BI21)*(DC3:DC42=BI23)*(DD3:DD42="D"))+SUMPRODUCT((CZ3:CZ42=BI21)*(DC3:DC42=BI20)*(DD3:DD42="D"))+SUMPRODUCT((CZ3:CZ42=BI22)*(DC3:DC42=BI21)*(DD3:DD42="D"))+SUMPRODUCT((CZ3:CZ42=BI23)*(DC3:DC42=BI21)*(DD3:DD42="D"))+SUMPRODUCT((CZ3:CZ42=BI20)*(DC3:DC42=BI21)*(DD3:DD42="D"))</f>
        <v>0</v>
      </c>
      <c r="BL21" s="221">
        <f>SUMPRODUCT((CZ3:CZ42=BI21)*(DC3:DC42=BI22)*(DD3:DD42="L"))+SUMPRODUCT((CZ3:CZ42=BI21)*(DC3:DC42=BI23)*(DD3:DD42="L"))+SUMPRODUCT((CZ3:CZ42=BI21)*(DC3:DC42=BI20)*(DD3:DD42="L"))+SUMPRODUCT((CZ3:CZ42=BI22)*(DC3:DC42=BI21)*(DE3:DE42="L"))+SUMPRODUCT((CZ3:CZ42=BI23)*(DC3:DC42=BI21)*(DE3:DE42="L"))+SUMPRODUCT((CZ3:CZ42=BI20)*(DC3:DC42=BI21)*(DE3:DE42="L"))</f>
        <v>0</v>
      </c>
      <c r="BM21" s="221">
        <f>SUMPRODUCT((CZ3:CZ42=BI21)*(DC3:DC42=BI22)*DA3:DA42)+SUMPRODUCT((CZ3:CZ42=BI21)*(DC3:DC42=BI18)*DA3:DA42)+SUMPRODUCT((CZ3:CZ42=BI21)*(DC3:DC42=BI19)*DA3:DA42)+SUMPRODUCT((CZ3:CZ42=BI21)*(DC3:DC42=BI20)*DA3:DA42)+SUMPRODUCT((CZ3:CZ42=BI22)*(DC3:DC42=BI21)*DB3:DB42)+SUMPRODUCT((CZ3:CZ42=BI18)*(DC3:DC42=BI21)*DB3:DB42)+SUMPRODUCT((CZ3:CZ42=BI19)*(DC3:DC42=BI21)*DB3:DB42)+SUMPRODUCT((CZ3:CZ42=BI20)*(DC3:DC42=BI21)*DB3:DB42)</f>
        <v>0</v>
      </c>
      <c r="BN21" s="221">
        <f>SUMPRODUCT((CZ3:CZ42=BI21)*(DC3:DC42=BI22)*DB3:DB42)+SUMPRODUCT((CZ3:CZ42=BI21)*(DC3:DC42=BI18)*DB3:DB42)+SUMPRODUCT((CZ3:CZ42=BI21)*(DC3:DC42=BI19)*DB3:DB42)+SUMPRODUCT((CZ3:CZ42=BI21)*(DC3:DC42=BI20)*DB3:DB42)+SUMPRODUCT((CZ3:CZ42=BI22)*(DC3:DC42=BI21)*DA3:DA42)+SUMPRODUCT((CZ3:CZ42=BI18)*(DC3:DC42=BI21)*DA3:DA42)+SUMPRODUCT((CZ3:CZ42=BI19)*(DC3:DC42=BI21)*DA3:DA42)+SUMPRODUCT((CZ3:CZ42=BI20)*(DC3:DC42=BI21)*DA3:DA42)</f>
        <v>0</v>
      </c>
      <c r="BO21" s="221">
        <f>BM21-BN21+1000</f>
        <v>1000</v>
      </c>
      <c r="BP21" s="221" t="str">
        <f t="shared" si="85"/>
        <v/>
      </c>
      <c r="BQ21" s="221" t="str">
        <f>IF(BI21&lt;&gt;"",VLOOKUP(BI21,B4:H40,7,FALSE),"")</f>
        <v/>
      </c>
      <c r="BR21" s="221" t="str">
        <f>IF(BI21&lt;&gt;"",VLOOKUP(BI21,B4:H40,5,FALSE),"")</f>
        <v/>
      </c>
      <c r="BS21" s="221" t="str">
        <f>IF(BI21&lt;&gt;"",VLOOKUP(BI21,B4:J40,9,FALSE),"")</f>
        <v/>
      </c>
      <c r="BT21" s="221" t="str">
        <f t="shared" si="86"/>
        <v/>
      </c>
      <c r="BU21" s="221" t="str">
        <f>IF(BI21&lt;&gt;"",RANK(BT21,BT18:BT22),"")</f>
        <v/>
      </c>
      <c r="BV21" s="221" t="str">
        <f>IF(BI21&lt;&gt;"",SUMPRODUCT((BT18:BT22=BT21)*(BO18:BO22&gt;BO21)),"")</f>
        <v/>
      </c>
      <c r="BW21" s="221" t="str">
        <f>IF(BI21&lt;&gt;"",SUMPRODUCT((BT18:BT22=BT21)*(BO18:BO22=BO21)*(BM18:BM22&gt;BM21)),"")</f>
        <v/>
      </c>
      <c r="BX21" s="221" t="str">
        <f>IF(BI21&lt;&gt;"",SUMPRODUCT((BT18:BT22=BT21)*(BO18:BO22=BO21)*(BM18:BM22=BM21)*(BQ18:BQ22&gt;BQ21)),"")</f>
        <v/>
      </c>
      <c r="BY21" s="221" t="str">
        <f>IF(BI21&lt;&gt;"",SUMPRODUCT((BT18:BT22=BT21)*(BO18:BO22=BO21)*(BM18:BM22=BM21)*(BQ18:BQ22=BQ21)*(BR18:BR22&gt;BR21)),"")</f>
        <v/>
      </c>
      <c r="BZ21" s="221" t="str">
        <f>IF(BI21&lt;&gt;"",SUMPRODUCT((BT18:BT22=BT21)*(BO18:BO22=BO21)*(BM18:BM22=BM21)*(BQ18:BQ22=BQ21)*(BR18:BR22=BR21)*(BS18:BS22&gt;BS21)),"")</f>
        <v/>
      </c>
      <c r="CA21" s="221" t="str">
        <f>IF(BI21&lt;&gt;"",SUM(BU21:BZ21)+2,"")</f>
        <v/>
      </c>
      <c r="CB21" s="221" t="str">
        <f>IF(BI21&lt;&gt;"",INDEX(BI20:BI22,MATCH(4,CA20:CA22,0),0),"")</f>
        <v/>
      </c>
      <c r="CC21" s="221" t="str">
        <f>IF(S18&lt;&gt;"",S18,"")</f>
        <v/>
      </c>
      <c r="CD21" s="221">
        <f>SUMPRODUCT((CZ3:CZ42=CC21)*(DC3:DC42=CC22)*(DD3:DD42="W"))+SUMPRODUCT((CZ3:CZ42=CC21)*(DC3:DC42=CC23)*(DD3:DD42="W"))+SUMPRODUCT((CZ3:CZ42=CC21)*(DC3:DC42=CC24)*(DD3:DD42="W"))+SUMPRODUCT((CZ3:CZ42=CC22)*(DC3:DC42=CC21)*(DE3:DE42="W"))+SUMPRODUCT((CZ3:CZ42=CC23)*(DC3:DC42=CC21)*(DE3:DE42="W"))+SUMPRODUCT((CZ3:CZ42=CC24)*(DC3:DC42=CC21)*(DE3:DE42="W"))</f>
        <v>0</v>
      </c>
      <c r="CE21" s="221">
        <f>SUMPRODUCT((CZ3:CZ42=CC21)*(DC3:DC42=CC22)*(DD3:DD42="D"))+SUMPRODUCT((CZ3:CZ42=CC21)*(DC3:DC42=CC23)*(DD3:DD42="D"))+SUMPRODUCT((CZ3:CZ42=CC21)*(DC3:DC42=CC24)*(DD3:DD42="D"))+SUMPRODUCT((CZ3:CZ42=CC22)*(DC3:DC42=CC21)*(DD3:DD42="D"))+SUMPRODUCT((CZ3:CZ42=CC23)*(DC3:DC42=CC21)*(DD3:DD42="D"))+SUMPRODUCT((CZ3:CZ42=CC24)*(DC3:DC42=CC21)*(DD3:DD42="D"))</f>
        <v>0</v>
      </c>
      <c r="CF21" s="221">
        <f>SUMPRODUCT((CZ3:CZ42=CC21)*(DC3:DC42=CC22)*(DD3:DD42="L"))+SUMPRODUCT((CZ3:CZ42=CC21)*(DC3:DC42=CC23)*(DD3:DD42="L"))+SUMPRODUCT((CZ3:CZ42=CC21)*(DC3:DC42=CC24)*(DD3:DD42="L"))+SUMPRODUCT((CZ3:CZ42=CC22)*(DC3:DC42=CC21)*(DE3:DE42="L"))+SUMPRODUCT((CZ3:CZ42=CC23)*(DC3:DC42=CC21)*(DE3:DE42="L"))+SUMPRODUCT((CZ3:CZ42=CC24)*(DC3:DC42=CC21)*(DE3:DE42="L"))</f>
        <v>0</v>
      </c>
      <c r="CG21" s="221">
        <f>SUMPRODUCT((CZ3:CZ42=CC21)*(DC3:DC42=CC22)*DA3:DA42)+SUMPRODUCT((CZ3:CZ42=CC21)*(DC3:DC42=CC18)*DA3:DA42)+SUMPRODUCT((CZ3:CZ42=CC21)*(DC3:DC42=CC19)*DA3:DA42)+SUMPRODUCT((CZ3:CZ42=CC21)*(DC3:DC42=CC20)*DA3:DA42)+SUMPRODUCT((CZ3:CZ42=CC22)*(DC3:DC42=CC21)*DB3:DB42)+SUMPRODUCT((CZ3:CZ42=CC18)*(DC3:DC42=CC21)*DB3:DB42)+SUMPRODUCT((CZ3:CZ42=CC19)*(DC3:DC42=CC21)*DB3:DB42)+SUMPRODUCT((CZ3:CZ42=CC20)*(DC3:DC42=CC21)*DB3:DB42)</f>
        <v>0</v>
      </c>
      <c r="CH21" s="221">
        <f>SUMPRODUCT((CZ3:CZ42=CC21)*(DC3:DC42=CC22)*DB3:DB42)+SUMPRODUCT((CZ3:CZ42=CC21)*(DC3:DC42=CC18)*DB3:DB42)+SUMPRODUCT((CZ3:CZ42=CC21)*(DC3:DC42=CC19)*DB3:DB42)+SUMPRODUCT((CZ3:CZ42=CC21)*(DC3:DC42=CC20)*DB3:DB42)+SUMPRODUCT((CZ3:CZ42=CC22)*(DC3:DC42=CC21)*DA3:DA42)+SUMPRODUCT((CZ3:CZ42=CC18)*(DC3:DC42=CC21)*DA3:DA42)+SUMPRODUCT((CZ3:CZ42=CC19)*(DC3:DC42=CC21)*DA3:DA42)+SUMPRODUCT((CZ3:CZ42=CC20)*(DC3:DC42=CC21)*DA3:DA42)</f>
        <v>0</v>
      </c>
      <c r="CI21" s="221">
        <f>CG21-CH21+1000</f>
        <v>1000</v>
      </c>
      <c r="CJ21" s="221" t="str">
        <f t="shared" ref="CJ21" si="90">IF(CC21&lt;&gt;"",CD21*3+CE21*1,"")</f>
        <v/>
      </c>
      <c r="CK21" s="221" t="str">
        <f>IF(CC21&lt;&gt;"",VLOOKUP(CC21,B4:H40,7,FALSE),"")</f>
        <v/>
      </c>
      <c r="CL21" s="221" t="str">
        <f>IF(CC21&lt;&gt;"",VLOOKUP(CC21,B4:H40,5,FALSE),"")</f>
        <v/>
      </c>
      <c r="CM21" s="221" t="str">
        <f>IF(CC21&lt;&gt;"",VLOOKUP(CC21,B4:J40,9,FALSE),"")</f>
        <v/>
      </c>
      <c r="CN21" s="221" t="str">
        <f t="shared" ref="CN21" si="91">CJ21</f>
        <v/>
      </c>
      <c r="CO21" s="221" t="str">
        <f>IF(CC21&lt;&gt;"",RANK(CN21,CN18:CN22),"")</f>
        <v/>
      </c>
      <c r="CP21" s="221" t="str">
        <f>IF(CC21&lt;&gt;"",SUMPRODUCT((CN18:CN22=CN21)*(CI18:CI22&gt;CI21)),"")</f>
        <v/>
      </c>
      <c r="CQ21" s="221" t="str">
        <f>IF(CC21&lt;&gt;"",SUMPRODUCT((CN18:CN22=CN21)*(CI18:CI22=CI21)*(CG18:CG22&gt;CG21)),"")</f>
        <v/>
      </c>
      <c r="CR21" s="221" t="str">
        <f>IF(CC21&lt;&gt;"",SUMPRODUCT((CN18:CN22=CN21)*(CI18:CI22=CI21)*(CG18:CG22=CG21)*(CK18:CK22&gt;CK21)),"")</f>
        <v/>
      </c>
      <c r="CS21" s="221" t="str">
        <f>IF(CC21&lt;&gt;"",SUMPRODUCT((CN18:CN22=CN21)*(CI18:CI22=CI21)*(CG18:CG22=CG21)*(CK18:CK22=CK21)*(CL18:CL22&gt;CL21)),"")</f>
        <v/>
      </c>
      <c r="CT21" s="221" t="str">
        <f>IF(CC21&lt;&gt;"",SUMPRODUCT((CN18:CN22=CN21)*(CI18:CI22=CI21)*(CG18:CG22=CG21)*(CK18:CK22=CK21)*(CL18:CL22=CL21)*(CM18:CM22&gt;CM21)),"")</f>
        <v/>
      </c>
      <c r="CU21" s="221" t="str">
        <f>IF(CC21&lt;&gt;"",SUM(CO21:CT21)+3,"")</f>
        <v/>
      </c>
      <c r="CV21" s="221" t="str">
        <f>IF(CC21&lt;&gt;"",IF(CU21=4,CC21,CC22),"")</f>
        <v/>
      </c>
      <c r="CW21" s="221" t="str">
        <f>IF(CV21&lt;&gt;"",CV21,IF(CB21&lt;&gt;"",CB21,IF(BH21&lt;&gt;"",BH21,IF(AN21&lt;&gt;"",AN21,N21))))</f>
        <v>Northern Ireland</v>
      </c>
      <c r="CX21" s="221">
        <v>4</v>
      </c>
      <c r="CY21" s="221">
        <v>19</v>
      </c>
      <c r="CZ21" s="221" t="str">
        <f>Tournament!H31</f>
        <v>Italy</v>
      </c>
      <c r="DA21" s="221">
        <f>IF(AND(Tournament!J31&lt;&gt;"",Tournament!L31&lt;&gt;""),Tournament!J31,0)</f>
        <v>0</v>
      </c>
      <c r="DB21" s="221">
        <f>IF(AND(Tournament!L31&lt;&gt;"",Tournament!J31&lt;&gt;""),Tournament!L31,0)</f>
        <v>0</v>
      </c>
      <c r="DC21" s="221" t="str">
        <f>Tournament!N31</f>
        <v>Sweden</v>
      </c>
      <c r="DD21" s="221" t="str">
        <f>IF(AND(Tournament!J31&lt;&gt;"",Tournament!L31&lt;&gt;""),IF(DA21&gt;DB21,"W",IF(DA21=DB21,"D","L")),"")</f>
        <v/>
      </c>
      <c r="DE21" s="221" t="str">
        <f t="shared" si="0"/>
        <v/>
      </c>
      <c r="DH21" s="224" t="s">
        <v>17</v>
      </c>
      <c r="DI21" s="225" t="s">
        <v>5</v>
      </c>
      <c r="DJ21" s="225" t="s">
        <v>111</v>
      </c>
      <c r="DK21" s="225" t="s">
        <v>112</v>
      </c>
      <c r="DL21" s="224" t="s">
        <v>5</v>
      </c>
      <c r="DM21" s="224" t="s">
        <v>17</v>
      </c>
      <c r="DN21" s="224" t="s">
        <v>112</v>
      </c>
      <c r="DO21" s="224" t="s">
        <v>111</v>
      </c>
      <c r="DP21" s="225"/>
      <c r="DQ21" s="226">
        <f>IFERROR(MATCH(DQ12,DH21:DK21,0),0)</f>
        <v>0</v>
      </c>
      <c r="DR21" s="226">
        <f>IFERROR(MATCH(DR12,DH21:DK21,0),0)</f>
        <v>3</v>
      </c>
      <c r="DS21" s="226">
        <f>IFERROR(MATCH(DS12,DH21:DK21,0),0)</f>
        <v>2</v>
      </c>
      <c r="DT21" s="226">
        <f>IFERROR(MATCH(DT12,DH21:DK21,0),0)</f>
        <v>1</v>
      </c>
      <c r="DU21" s="226">
        <f t="shared" si="57"/>
        <v>6</v>
      </c>
      <c r="DV21" s="225" t="s">
        <v>53</v>
      </c>
      <c r="DW21" s="225" t="str">
        <f>INDEX(DH3:DH8,MATCH(INDEX(DO13:DO27,MATCH(10,DU13:DU27,0),0),DV3:DV8,0),0)</f>
        <v>Sweden</v>
      </c>
      <c r="DX21" s="225"/>
      <c r="DY21" s="221">
        <f ca="1">VLOOKUP(DZ21,HU18:HV22,2,FALSE)</f>
        <v>4</v>
      </c>
      <c r="DZ21" s="221" t="str">
        <f t="shared" si="79"/>
        <v>Northern Ireland</v>
      </c>
      <c r="EA21" s="221">
        <f ca="1">SUMPRODUCT((HX3:HX42=DZ21)*(IB3:IB42="W"))+SUMPRODUCT((IA3:IA42=DZ21)*(IC3:IC42="W"))</f>
        <v>0</v>
      </c>
      <c r="EB21" s="221">
        <f ca="1">SUMPRODUCT((HX3:HX42=DZ21)*(IB3:IB42="D"))+SUMPRODUCT((IA3:IA42=DZ21)*(IC3:IC42="D"))</f>
        <v>0</v>
      </c>
      <c r="EC21" s="221">
        <f ca="1">SUMPRODUCT((HX3:HX42=DZ21)*(IB3:IB42="L"))+SUMPRODUCT((IA3:IA42=DZ21)*(IC3:IC42="L"))</f>
        <v>0</v>
      </c>
      <c r="ED21" s="221">
        <f ca="1">SUMIF(HX3:HX60,DZ21,HY3:HY60)+SUMIF(IA3:IA60,DZ21,HZ3:HZ60)</f>
        <v>0</v>
      </c>
      <c r="EE21" s="221">
        <f ca="1">SUMIF(IA3:IA60,DZ21,HY3:HY60)+SUMIF(HX3:HX60,DZ21,HZ3:HZ60)</f>
        <v>0</v>
      </c>
      <c r="EF21" s="221">
        <f t="shared" ca="1" si="70"/>
        <v>1000</v>
      </c>
      <c r="EG21" s="221">
        <f t="shared" ca="1" si="71"/>
        <v>0</v>
      </c>
      <c r="EH21" s="221">
        <v>1</v>
      </c>
      <c r="EI21" s="221">
        <f ca="1">IF(COUNTIF(EG18:EG22,4)&lt;&gt;4,RANK(EG21,EG18:EG22),EG61)</f>
        <v>1</v>
      </c>
      <c r="EK21" s="221">
        <f ca="1">SUMPRODUCT((EI18:EI21=EI21)*(EH18:EH21&lt;EH21))+EI21</f>
        <v>1</v>
      </c>
      <c r="EL21" s="221" t="str">
        <f ca="1">INDEX(DZ18:DZ22,MATCH(4,EK18:EK22,0),0)</f>
        <v>Germany</v>
      </c>
      <c r="EM21" s="221">
        <f ca="1">INDEX(EI18:EI22,MATCH(EL21,DZ18:DZ22,0),0)</f>
        <v>1</v>
      </c>
      <c r="EN21" s="221" t="str">
        <f ca="1">IF(AND(EN20&lt;&gt;"",EM21=1),EL21,"")</f>
        <v>Germany</v>
      </c>
      <c r="EO21" s="221" t="str">
        <f ca="1">IF(AND(EO20&lt;&gt;"",EM22=2),EL22,"")</f>
        <v/>
      </c>
      <c r="ES21" s="221" t="str">
        <f t="shared" ca="1" si="80"/>
        <v>Germany</v>
      </c>
      <c r="ET21" s="221">
        <f ca="1">SUMPRODUCT((HX3:HX42=ES21)*(IA3:IA42=ES22)*(IB3:IB42="W"))+SUMPRODUCT((HX3:HX42=ES21)*(IA3:IA42=ES18)*(IB3:IB42="W"))+SUMPRODUCT((HX3:HX42=ES21)*(IA3:IA42=ES19)*(IB3:IB42="W"))+SUMPRODUCT((HX3:HX42=ES21)*(IA3:IA42=ES20)*(IB3:IB42="W"))+SUMPRODUCT((HX3:HX42=ES22)*(IA3:IA42=ES21)*(IC3:IC42="W"))+SUMPRODUCT((HX3:HX42=ES18)*(IA3:IA42=ES21)*(IC3:IC42="W"))+SUMPRODUCT((HX3:HX42=ES19)*(IA3:IA42=ES21)*(IC3:IC42="W"))+SUMPRODUCT((HX3:HX42=ES20)*(IA3:IA42=ES21)*(IC3:IC42="W"))</f>
        <v>0</v>
      </c>
      <c r="EU21" s="221">
        <f ca="1">SUMPRODUCT((HX3:HX42=ES21)*(IA3:IA42=ES22)*(IB3:IB42="D"))+SUMPRODUCT((HX3:HX42=ES21)*(IA3:IA42=ES18)*(IB3:IB42="D"))+SUMPRODUCT((HX3:HX42=ES21)*(IA3:IA42=ES19)*(IB3:IB42="D"))+SUMPRODUCT((HX3:HX42=ES21)*(IA3:IA42=ES20)*(IB3:IB42="D"))+SUMPRODUCT((HX3:HX42=ES22)*(IA3:IA42=ES21)*(IB3:IB42="D"))+SUMPRODUCT((HX3:HX42=ES18)*(IA3:IA42=ES21)*(IB3:IB42="D"))+SUMPRODUCT((HX3:HX42=ES19)*(IA3:IA42=ES21)*(IB3:IB42="D"))+SUMPRODUCT((HX3:HX42=ES20)*(IA3:IA42=ES21)*(IB3:IB42="D"))</f>
        <v>0</v>
      </c>
      <c r="EV21" s="221">
        <f ca="1">SUMPRODUCT((HX3:HX42=ES21)*(IA3:IA42=ES22)*(IB3:IB42="L"))+SUMPRODUCT((HX3:HX42=ES21)*(IA3:IA42=ES18)*(IB3:IB42="L"))+SUMPRODUCT((HX3:HX42=ES21)*(IA3:IA42=ES19)*(IB3:IB42="L"))+SUMPRODUCT((HX3:HX42=ES21)*(IA3:IA42=ES20)*(IB3:IB42="L"))+SUMPRODUCT((HX3:HX42=ES22)*(IA3:IA42=ES21)*(IC3:IC42="L"))+SUMPRODUCT((HX3:HX42=ES18)*(IA3:IA42=ES21)*(IC3:IC42="L"))+SUMPRODUCT((HX3:HX42=ES19)*(IA3:IA42=ES21)*(IC3:IC42="L"))+SUMPRODUCT((HX3:HX42=ES20)*(IA3:IA42=ES21)*(IC3:IC42="L"))</f>
        <v>0</v>
      </c>
      <c r="EW21" s="221">
        <f ca="1">SUMPRODUCT((HX3:HX42=ES21)*(IA3:IA42=ES22)*HY3:HY42)+SUMPRODUCT((HX3:HX42=ES21)*(IA3:IA42=ES18)*HY3:HY42)+SUMPRODUCT((HX3:HX42=ES21)*(IA3:IA42=ES19)*HY3:HY42)+SUMPRODUCT((HX3:HX42=ES21)*(IA3:IA42=ES20)*HY3:HY42)+SUMPRODUCT((HX3:HX42=ES22)*(IA3:IA42=ES21)*HZ3:HZ42)+SUMPRODUCT((HX3:HX42=ES18)*(IA3:IA42=ES21)*HZ3:HZ42)+SUMPRODUCT((HX3:HX42=ES19)*(IA3:IA42=ES21)*HZ3:HZ42)+SUMPRODUCT((HX3:HX42=ES20)*(IA3:IA42=ES21)*HZ3:HZ42)</f>
        <v>0</v>
      </c>
      <c r="EX21" s="221">
        <f ca="1">SUMPRODUCT((HX3:HX42=ES21)*(IA3:IA42=ES22)*HZ3:HZ42)+SUMPRODUCT((HX3:HX42=ES21)*(IA3:IA42=ES18)*HZ3:HZ42)+SUMPRODUCT((HX3:HX42=ES21)*(IA3:IA42=ES19)*HZ3:HZ42)+SUMPRODUCT((HX3:HX42=ES21)*(IA3:IA42=ES20)*HZ3:HZ42)+SUMPRODUCT((HX3:HX42=ES22)*(IA3:IA42=ES21)*HY3:HY42)+SUMPRODUCT((HX3:HX42=ES18)*(IA3:IA42=ES21)*HY3:HY42)+SUMPRODUCT((HX3:HX42=ES19)*(IA3:IA42=ES21)*HY3:HY42)+SUMPRODUCT((HX3:HX42=ES20)*(IA3:IA42=ES21)*HY3:HY42)</f>
        <v>0</v>
      </c>
      <c r="EY21" s="221">
        <f ca="1">EW21-EX21+1000</f>
        <v>1000</v>
      </c>
      <c r="EZ21" s="221">
        <f t="shared" ca="1" si="72"/>
        <v>0</v>
      </c>
      <c r="FA21" s="221">
        <f ca="1">IF(ES21&lt;&gt;"",VLOOKUP(ES21,DZ4:EF40,7,FALSE),"")</f>
        <v>1000</v>
      </c>
      <c r="FB21" s="221">
        <f ca="1">IF(ES21&lt;&gt;"",VLOOKUP(ES21,DZ4:EF40,5,FALSE),"")</f>
        <v>0</v>
      </c>
      <c r="FC21" s="221">
        <f ca="1">IF(ES21&lt;&gt;"",VLOOKUP(ES21,DZ4:EH40,9,FALSE),"")</f>
        <v>24</v>
      </c>
      <c r="FD21" s="221">
        <f t="shared" ca="1" si="73"/>
        <v>0</v>
      </c>
      <c r="FE21" s="221">
        <f ca="1">IF(ES21&lt;&gt;"",RANK(FD21,FD18:FD22),"")</f>
        <v>1</v>
      </c>
      <c r="FF21" s="221">
        <f ca="1">IF(ES21&lt;&gt;"",SUMPRODUCT((FD18:FD22=FD21)*(EY18:EY22&gt;EY21)),"")</f>
        <v>0</v>
      </c>
      <c r="FG21" s="221">
        <f ca="1">IF(ES21&lt;&gt;"",SUMPRODUCT((FD18:FD22=FD21)*(EY18:EY22=EY21)*(EW18:EW22&gt;EW21)),"")</f>
        <v>0</v>
      </c>
      <c r="FH21" s="221">
        <f ca="1">IF(ES21&lt;&gt;"",SUMPRODUCT((FD18:FD22=FD21)*(EY18:EY22=EY21)*(EW18:EW22=EW21)*(FA18:FA22&gt;FA21)),"")</f>
        <v>0</v>
      </c>
      <c r="FI21" s="221">
        <f ca="1">IF(ES21&lt;&gt;"",SUMPRODUCT((FD18:FD22=FD21)*(EY18:EY22=EY21)*(EW18:EW22=EW21)*(FA18:FA22=FA21)*(FB18:FB22&gt;FB21)),"")</f>
        <v>0</v>
      </c>
      <c r="FJ21" s="221">
        <f ca="1">IF(ES21&lt;&gt;"",SUMPRODUCT((FD18:FD22=FD21)*(EY18:EY22=EY21)*(EW18:EW22=EW21)*(FA18:FA22=FA21)*(FB18:FB22=FB21)*(FC18:FC22&gt;FC21)),"")</f>
        <v>0</v>
      </c>
      <c r="FK21" s="221">
        <f t="shared" ca="1" si="81"/>
        <v>1</v>
      </c>
      <c r="FL21" s="221" t="str">
        <f ca="1">IF(ES21&lt;&gt;"",INDEX(ES18:ES22,MATCH(4,FK18:FK22,0),0),"")</f>
        <v>Northern Ireland</v>
      </c>
      <c r="FM21" s="221" t="str">
        <f ca="1">IF(EO20&lt;&gt;"",EO20,"")</f>
        <v/>
      </c>
      <c r="FN21" s="221" t="str">
        <f ca="1">IF(FM21&lt;&gt;"",SUMPRODUCT((HX3:HX42=FM21)*(IA3:IA42=FM22)*(IB3:IB42="W"))+SUMPRODUCT((HX3:HX42=FM21)*(IA3:IA42=FM19)*(IB3:IB42="W"))+SUMPRODUCT((HX3:HX42=FM21)*(IA3:IA42=FM20)*(IB3:IB42="W"))+SUMPRODUCT((HX3:HX42=FM22)*(IA3:IA42=FM21)*(IC3:IC42="W"))+SUMPRODUCT((HX3:HX42=FM19)*(IA3:IA42=FM21)*(IC3:IC42="W"))+SUMPRODUCT((HX3:HX42=FM20)*(IA3:IA42=FM21)*(IC3:IC42="W")),"")</f>
        <v/>
      </c>
      <c r="FO21" s="221" t="str">
        <f ca="1">IF(FM21&lt;&gt;"",SUMPRODUCT((HX3:HX42=FM21)*(IA3:IA42=FM22)*(IB3:IB42="D"))+SUMPRODUCT((HX3:HX42=FM21)*(IA3:IA42=FM19)*(IB3:IB42="D"))+SUMPRODUCT((HX3:HX42=FM21)*(IA3:IA42=FM20)*(IB3:IB42="D"))+SUMPRODUCT((HX3:HX42=FM22)*(IA3:IA42=FM21)*(IB3:IB42="D"))+SUMPRODUCT((HX3:HX42=FM19)*(IA3:IA42=FM21)*(IB3:IB42="D"))+SUMPRODUCT((HX3:HX42=FM20)*(IA3:IA42=FM21)*(IB3:IB42="D")),"")</f>
        <v/>
      </c>
      <c r="FP21" s="221" t="str">
        <f ca="1">IF(FM21&lt;&gt;"",SUMPRODUCT((HX3:HX42=FM21)*(IA3:IA42=FM22)*(IB3:IB42="L"))+SUMPRODUCT((HX3:HX42=FM21)*(IA3:IA42=FM19)*(IB3:IB42="L"))+SUMPRODUCT((HX3:HX42=FM21)*(IA3:IA42=FM20)*(IB3:IB42="L"))+SUMPRODUCT((HX3:HX42=FM22)*(IA3:IA42=FM21)*(IC3:IC42="L"))+SUMPRODUCT((HX3:HX42=FM19)*(IA3:IA42=FM21)*(IC3:IC42="L"))+SUMPRODUCT((HX3:HX42=FM20)*(IA3:IA42=FM21)*(IC3:IC42="L")),"")</f>
        <v/>
      </c>
      <c r="FQ21" s="221">
        <f ca="1">SUMPRODUCT((HX3:HX42=FM21)*(IA3:IA42=FM22)*HY3:HY42)+SUMPRODUCT((HX3:HX42=FM21)*(IA3:IA42=FM18)*HY3:HY42)+SUMPRODUCT((HX3:HX42=FM21)*(IA3:IA42=FM19)*HY3:HY42)+SUMPRODUCT((HX3:HX42=FM21)*(IA3:IA42=FM20)*HY3:HY42)+SUMPRODUCT((HX3:HX42=FM22)*(IA3:IA42=FM21)*HZ3:HZ42)+SUMPRODUCT((HX3:HX42=FM18)*(IA3:IA42=FM21)*HZ3:HZ42)+SUMPRODUCT((HX3:HX42=FM19)*(IA3:IA42=FM21)*HZ3:HZ42)+SUMPRODUCT((HX3:HX42=FM20)*(IA3:IA42=FM21)*HZ3:HZ42)</f>
        <v>0</v>
      </c>
      <c r="FR21" s="221">
        <f ca="1">SUMPRODUCT((HX3:HX42=FM21)*(IA3:IA42=FM22)*HZ3:HZ42)+SUMPRODUCT((HX3:HX42=FM21)*(IA3:IA42=FM18)*HZ3:HZ42)+SUMPRODUCT((HX3:HX42=FM21)*(IA3:IA42=FM19)*HZ3:HZ42)+SUMPRODUCT((HX3:HX42=FM21)*(IA3:IA42=FM20)*HZ3:HZ42)+SUMPRODUCT((HX3:HX42=FM22)*(IA3:IA42=FM21)*HY3:HY42)+SUMPRODUCT((HX3:HX42=FM18)*(IA3:IA42=FM21)*HY3:HY42)+SUMPRODUCT((HX3:HX42=FM19)*(IA3:IA42=FM21)*HY3:HY42)+SUMPRODUCT((HX3:HX42=FM20)*(IA3:IA42=FM21)*HY3:HY42)</f>
        <v>0</v>
      </c>
      <c r="FS21" s="221">
        <f ca="1">FQ21-FR21+1000</f>
        <v>1000</v>
      </c>
      <c r="FT21" s="221" t="str">
        <f t="shared" ca="1" si="82"/>
        <v/>
      </c>
      <c r="FU21" s="221" t="str">
        <f ca="1">IF(FM21&lt;&gt;"",VLOOKUP(FM21,DZ4:EF40,7,FALSE),"")</f>
        <v/>
      </c>
      <c r="FV21" s="221" t="str">
        <f ca="1">IF(FM21&lt;&gt;"",VLOOKUP(FM21,DZ4:EF40,5,FALSE),"")</f>
        <v/>
      </c>
      <c r="FW21" s="221" t="str">
        <f ca="1">IF(FM21&lt;&gt;"",VLOOKUP(FM21,DZ4:EH40,9,FALSE),"")</f>
        <v/>
      </c>
      <c r="FX21" s="221" t="str">
        <f t="shared" ca="1" si="83"/>
        <v/>
      </c>
      <c r="FY21" s="221" t="str">
        <f ca="1">IF(FM21&lt;&gt;"",RANK(FX21,FX18:FX22),"")</f>
        <v/>
      </c>
      <c r="FZ21" s="221" t="str">
        <f ca="1">IF(FM21&lt;&gt;"",SUMPRODUCT((FX18:FX22=FX21)*(FS18:FS22&gt;FS21)),"")</f>
        <v/>
      </c>
      <c r="GA21" s="221" t="str">
        <f ca="1">IF(FM21&lt;&gt;"",SUMPRODUCT((FX18:FX22=FX21)*(FS18:FS22=FS21)*(FQ18:FQ22&gt;FQ21)),"")</f>
        <v/>
      </c>
      <c r="GB21" s="221" t="str">
        <f ca="1">IF(FM21&lt;&gt;"",SUMPRODUCT((FX18:FX22=FX21)*(FS18:FS22=FS21)*(FQ18:FQ22=FQ21)*(FU18:FU22&gt;FU21)),"")</f>
        <v/>
      </c>
      <c r="GC21" s="221" t="str">
        <f ca="1">IF(FM21&lt;&gt;"",SUMPRODUCT((FX18:FX22=FX21)*(FS18:FS22=FS21)*(FQ18:FQ22=FQ21)*(FU18:FU22=FU21)*(FV18:FV22&gt;FV21)),"")</f>
        <v/>
      </c>
      <c r="GD21" s="221" t="str">
        <f ca="1">IF(FM21&lt;&gt;"",SUMPRODUCT((FX18:FX22=FX21)*(FS18:FS22=FS21)*(FQ18:FQ22=FQ21)*(FU18:FU22=FU21)*(FV18:FV22=FV21)*(FW18:FW22&gt;FW21)),"")</f>
        <v/>
      </c>
      <c r="GE21" s="221" t="str">
        <f t="shared" ca="1" si="87"/>
        <v/>
      </c>
      <c r="GF21" s="221" t="str">
        <f ca="1">IF(FM21&lt;&gt;"",INDEX(FM19:FM22,MATCH(4,GE19:GE22,0),0),"")</f>
        <v/>
      </c>
      <c r="GG21" s="221" t="str">
        <f ca="1">IF(EP19&lt;&gt;"",EP19,"")</f>
        <v/>
      </c>
      <c r="GH21" s="221">
        <f ca="1">SUMPRODUCT((HX3:HX42=GG21)*(IA3:IA42=GG22)*(IB3:IB42="W"))+SUMPRODUCT((HX3:HX42=GG21)*(IA3:IA42=GG23)*(IB3:IB42="W"))+SUMPRODUCT((HX3:HX42=GG21)*(IA3:IA42=GG20)*(IB3:IB42="W"))+SUMPRODUCT((HX3:HX42=GG22)*(IA3:IA42=GG21)*(IC3:IC42="W"))+SUMPRODUCT((HX3:HX42=GG23)*(IA3:IA42=GG21)*(IC3:IC42="W"))+SUMPRODUCT((HX3:HX42=GG20)*(IA3:IA42=GG21)*(IC3:IC42="W"))</f>
        <v>0</v>
      </c>
      <c r="GI21" s="221">
        <f ca="1">SUMPRODUCT((HX3:HX42=GG21)*(IA3:IA42=GG22)*(IB3:IB42="D"))+SUMPRODUCT((HX3:HX42=GG21)*(IA3:IA42=GG23)*(IB3:IB42="D"))+SUMPRODUCT((HX3:HX42=GG21)*(IA3:IA42=GG20)*(IB3:IB42="D"))+SUMPRODUCT((HX3:HX42=GG22)*(IA3:IA42=GG21)*(IB3:IB42="D"))+SUMPRODUCT((HX3:HX42=GG23)*(IA3:IA42=GG21)*(IB3:IB42="D"))+SUMPRODUCT((HX3:HX42=GG20)*(IA3:IA42=GG21)*(IB3:IB42="D"))</f>
        <v>0</v>
      </c>
      <c r="GJ21" s="221">
        <f ca="1">SUMPRODUCT((HX3:HX42=GG21)*(IA3:IA42=GG22)*(IB3:IB42="L"))+SUMPRODUCT((HX3:HX42=GG21)*(IA3:IA42=GG23)*(IB3:IB42="L"))+SUMPRODUCT((HX3:HX42=GG21)*(IA3:IA42=GG20)*(IB3:IB42="L"))+SUMPRODUCT((HX3:HX42=GG22)*(IA3:IA42=GG21)*(IC3:IC42="L"))+SUMPRODUCT((HX3:HX42=GG23)*(IA3:IA42=GG21)*(IC3:IC42="L"))+SUMPRODUCT((HX3:HX42=GG20)*(IA3:IA42=GG21)*(IC3:IC42="L"))</f>
        <v>0</v>
      </c>
      <c r="GK21" s="221">
        <f ca="1">SUMPRODUCT((HX3:HX42=GG21)*(IA3:IA42=GG22)*HY3:HY42)+SUMPRODUCT((HX3:HX42=GG21)*(IA3:IA42=GG18)*HY3:HY42)+SUMPRODUCT((HX3:HX42=GG21)*(IA3:IA42=GG19)*HY3:HY42)+SUMPRODUCT((HX3:HX42=GG21)*(IA3:IA42=GG20)*HY3:HY42)+SUMPRODUCT((HX3:HX42=GG22)*(IA3:IA42=GG21)*HZ3:HZ42)+SUMPRODUCT((HX3:HX42=GG18)*(IA3:IA42=GG21)*HZ3:HZ42)+SUMPRODUCT((HX3:HX42=GG19)*(IA3:IA42=GG21)*HZ3:HZ42)+SUMPRODUCT((HX3:HX42=GG20)*(IA3:IA42=GG21)*HZ3:HZ42)</f>
        <v>0</v>
      </c>
      <c r="GL21" s="221">
        <f ca="1">SUMPRODUCT((HX3:HX42=GG21)*(IA3:IA42=GG22)*HZ3:HZ42)+SUMPRODUCT((HX3:HX42=GG21)*(IA3:IA42=GG18)*HZ3:HZ42)+SUMPRODUCT((HX3:HX42=GG21)*(IA3:IA42=GG19)*HZ3:HZ42)+SUMPRODUCT((HX3:HX42=GG21)*(IA3:IA42=GG20)*HZ3:HZ42)+SUMPRODUCT((HX3:HX42=GG22)*(IA3:IA42=GG21)*HY3:HY42)+SUMPRODUCT((HX3:HX42=GG18)*(IA3:IA42=GG21)*HY3:HY42)+SUMPRODUCT((HX3:HX42=GG19)*(IA3:IA42=GG21)*HY3:HY42)+SUMPRODUCT((HX3:HX42=GG20)*(IA3:IA42=GG21)*HY3:HY42)</f>
        <v>0</v>
      </c>
      <c r="GM21" s="221">
        <f ca="1">GK21-GL21+1000</f>
        <v>1000</v>
      </c>
      <c r="GN21" s="221" t="str">
        <f t="shared" ca="1" si="88"/>
        <v/>
      </c>
      <c r="GO21" s="221" t="str">
        <f ca="1">IF(GG21&lt;&gt;"",VLOOKUP(GG21,DZ4:EF40,7,FALSE),"")</f>
        <v/>
      </c>
      <c r="GP21" s="221" t="str">
        <f ca="1">IF(GG21&lt;&gt;"",VLOOKUP(GG21,DZ4:EF40,5,FALSE),"")</f>
        <v/>
      </c>
      <c r="GQ21" s="221" t="str">
        <f ca="1">IF(GG21&lt;&gt;"",VLOOKUP(GG21,DZ4:EH40,9,FALSE),"")</f>
        <v/>
      </c>
      <c r="GR21" s="221" t="str">
        <f t="shared" ca="1" si="89"/>
        <v/>
      </c>
      <c r="GS21" s="221" t="str">
        <f ca="1">IF(GG21&lt;&gt;"",RANK(GR21,GR18:GR22),"")</f>
        <v/>
      </c>
      <c r="GT21" s="221" t="str">
        <f ca="1">IF(GG21&lt;&gt;"",SUMPRODUCT((GR18:GR22=GR21)*(GM18:GM22&gt;GM21)),"")</f>
        <v/>
      </c>
      <c r="GU21" s="221" t="str">
        <f ca="1">IF(GG21&lt;&gt;"",SUMPRODUCT((GR18:GR22=GR21)*(GM18:GM22=GM21)*(GK18:GK22&gt;GK21)),"")</f>
        <v/>
      </c>
      <c r="GV21" s="221" t="str">
        <f ca="1">IF(GG21&lt;&gt;"",SUMPRODUCT((GR18:GR22=GR21)*(GM18:GM22=GM21)*(GK18:GK22=GK21)*(GO18:GO22&gt;GO21)),"")</f>
        <v/>
      </c>
      <c r="GW21" s="221" t="str">
        <f ca="1">IF(GG21&lt;&gt;"",SUMPRODUCT((GR18:GR22=GR21)*(GM18:GM22=GM21)*(GK18:GK22=GK21)*(GO18:GO22=GO21)*(GP18:GP22&gt;GP21)),"")</f>
        <v/>
      </c>
      <c r="GX21" s="221" t="str">
        <f ca="1">IF(GG21&lt;&gt;"",SUMPRODUCT((GR18:GR22=GR21)*(GM18:GM22=GM21)*(GK18:GK22=GK21)*(GO18:GO22=GO21)*(GP18:GP22=GP21)*(GQ18:GQ22&gt;GQ21)),"")</f>
        <v/>
      </c>
      <c r="GY21" s="221" t="str">
        <f ca="1">IF(GG21&lt;&gt;"",SUM(GS21:GX21)+2,"")</f>
        <v/>
      </c>
      <c r="GZ21" s="221" t="str">
        <f ca="1">IF(GG21&lt;&gt;"",INDEX(GG20:GG22,MATCH(4,GY20:GY22,0),0),"")</f>
        <v/>
      </c>
      <c r="HA21" s="221" t="str">
        <f>IF(EQ18&lt;&gt;"",EQ18,"")</f>
        <v/>
      </c>
      <c r="HB21" s="221">
        <f ca="1">SUMPRODUCT((HX3:HX42=HA21)*(IA3:IA42=HA22)*(IB3:IB42="W"))+SUMPRODUCT((HX3:HX42=HA21)*(IA3:IA42=HA23)*(IB3:IB42="W"))+SUMPRODUCT((HX3:HX42=HA21)*(IA3:IA42=HA24)*(IB3:IB42="W"))+SUMPRODUCT((HX3:HX42=HA22)*(IA3:IA42=HA21)*(IC3:IC42="W"))+SUMPRODUCT((HX3:HX42=HA23)*(IA3:IA42=HA21)*(IC3:IC42="W"))+SUMPRODUCT((HX3:HX42=HA24)*(IA3:IA42=HA21)*(IC3:IC42="W"))</f>
        <v>0</v>
      </c>
      <c r="HC21" s="221">
        <f ca="1">SUMPRODUCT((HX3:HX42=HA21)*(IA3:IA42=HA22)*(IB3:IB42="D"))+SUMPRODUCT((HX3:HX42=HA21)*(IA3:IA42=HA23)*(IB3:IB42="D"))+SUMPRODUCT((HX3:HX42=HA21)*(IA3:IA42=HA24)*(IB3:IB42="D"))+SUMPRODUCT((HX3:HX42=HA22)*(IA3:IA42=HA21)*(IB3:IB42="D"))+SUMPRODUCT((HX3:HX42=HA23)*(IA3:IA42=HA21)*(IB3:IB42="D"))+SUMPRODUCT((HX3:HX42=HA24)*(IA3:IA42=HA21)*(IB3:IB42="D"))</f>
        <v>0</v>
      </c>
      <c r="HD21" s="221">
        <f ca="1">SUMPRODUCT((HX3:HX42=HA21)*(IA3:IA42=HA22)*(IB3:IB42="L"))+SUMPRODUCT((HX3:HX42=HA21)*(IA3:IA42=HA23)*(IB3:IB42="L"))+SUMPRODUCT((HX3:HX42=HA21)*(IA3:IA42=HA24)*(IB3:IB42="L"))+SUMPRODUCT((HX3:HX42=HA22)*(IA3:IA42=HA21)*(IC3:IC42="L"))+SUMPRODUCT((HX3:HX42=HA23)*(IA3:IA42=HA21)*(IC3:IC42="L"))+SUMPRODUCT((HX3:HX42=HA24)*(IA3:IA42=HA21)*(IC3:IC42="L"))</f>
        <v>0</v>
      </c>
      <c r="HE21" s="221">
        <f ca="1">SUMPRODUCT((HX3:HX42=HA21)*(IA3:IA42=HA22)*HY3:HY42)+SUMPRODUCT((HX3:HX42=HA21)*(IA3:IA42=HA18)*HY3:HY42)+SUMPRODUCT((HX3:HX42=HA21)*(IA3:IA42=HA19)*HY3:HY42)+SUMPRODUCT((HX3:HX42=HA21)*(IA3:IA42=HA20)*HY3:HY42)+SUMPRODUCT((HX3:HX42=HA22)*(IA3:IA42=HA21)*HZ3:HZ42)+SUMPRODUCT((HX3:HX42=HA18)*(IA3:IA42=HA21)*HZ3:HZ42)+SUMPRODUCT((HX3:HX42=HA19)*(IA3:IA42=HA21)*HZ3:HZ42)+SUMPRODUCT((HX3:HX42=HA20)*(IA3:IA42=HA21)*HZ3:HZ42)</f>
        <v>0</v>
      </c>
      <c r="HF21" s="221">
        <f ca="1">SUMPRODUCT((HX3:HX42=HA21)*(IA3:IA42=HA22)*HZ3:HZ42)+SUMPRODUCT((HX3:HX42=HA21)*(IA3:IA42=HA18)*HZ3:HZ42)+SUMPRODUCT((HX3:HX42=HA21)*(IA3:IA42=HA19)*HZ3:HZ42)+SUMPRODUCT((HX3:HX42=HA21)*(IA3:IA42=HA20)*HZ3:HZ42)+SUMPRODUCT((HX3:HX42=HA22)*(IA3:IA42=HA21)*HY3:HY42)+SUMPRODUCT((HX3:HX42=HA18)*(IA3:IA42=HA21)*HY3:HY42)+SUMPRODUCT((HX3:HX42=HA19)*(IA3:IA42=HA21)*HY3:HY42)+SUMPRODUCT((HX3:HX42=HA20)*(IA3:IA42=HA21)*HY3:HY42)</f>
        <v>0</v>
      </c>
      <c r="HG21" s="221">
        <f ca="1">HE21-HF21+1000</f>
        <v>1000</v>
      </c>
      <c r="HH21" s="221" t="str">
        <f t="shared" ref="HH21" si="92">IF(HA21&lt;&gt;"",HB21*3+HC21*1,"")</f>
        <v/>
      </c>
      <c r="HI21" s="221" t="str">
        <f>IF(HA21&lt;&gt;"",VLOOKUP(HA21,DZ4:EF40,7,FALSE),"")</f>
        <v/>
      </c>
      <c r="HJ21" s="221" t="str">
        <f>IF(HA21&lt;&gt;"",VLOOKUP(HA21,DZ4:EF40,5,FALSE),"")</f>
        <v/>
      </c>
      <c r="HK21" s="221" t="str">
        <f>IF(HA21&lt;&gt;"",VLOOKUP(HA21,DZ4:EH40,9,FALSE),"")</f>
        <v/>
      </c>
      <c r="HL21" s="221" t="str">
        <f t="shared" ref="HL21" si="93">HH21</f>
        <v/>
      </c>
      <c r="HM21" s="221" t="str">
        <f>IF(HA21&lt;&gt;"",RANK(HL21,HL18:HL22),"")</f>
        <v/>
      </c>
      <c r="HN21" s="221" t="str">
        <f>IF(HA21&lt;&gt;"",SUMPRODUCT((HL18:HL22=HL21)*(HG18:HG22&gt;HG21)),"")</f>
        <v/>
      </c>
      <c r="HO21" s="221" t="str">
        <f>IF(HA21&lt;&gt;"",SUMPRODUCT((HL18:HL22=HL21)*(HG18:HG22=HG21)*(HE18:HE22&gt;HE21)),"")</f>
        <v/>
      </c>
      <c r="HP21" s="221" t="str">
        <f>IF(HA21&lt;&gt;"",SUMPRODUCT((HL18:HL22=HL21)*(HG18:HG22=HG21)*(HE18:HE22=HE21)*(HI18:HI22&gt;HI21)),"")</f>
        <v/>
      </c>
      <c r="HQ21" s="221" t="str">
        <f>IF(HA21&lt;&gt;"",SUMPRODUCT((HL18:HL22=HL21)*(HG18:HG22=HG21)*(HE18:HE22=HE21)*(HI18:HI22=HI21)*(HJ18:HJ22&gt;HJ21)),"")</f>
        <v/>
      </c>
      <c r="HR21" s="221" t="str">
        <f>IF(HA21&lt;&gt;"",SUMPRODUCT((HL18:HL22=HL21)*(HG18:HG22=HG21)*(HE18:HE22=HE21)*(HI18:HI22=HI21)*(HJ18:HJ22=HJ21)*(HK18:HK22&gt;HK21)),"")</f>
        <v/>
      </c>
      <c r="HS21" s="221" t="str">
        <f>IF(HA21&lt;&gt;"",SUM(HM21:HR21)+3,"")</f>
        <v/>
      </c>
      <c r="HT21" s="221" t="str">
        <f>IF(HA21&lt;&gt;"",IF(HS21=4,HA21,HA22),"")</f>
        <v/>
      </c>
      <c r="HU21" s="221" t="str">
        <f ca="1">IF(HT21&lt;&gt;"",HT21,IF(GZ21&lt;&gt;"",GZ21,IF(GF21&lt;&gt;"",GF21,IF(FL21&lt;&gt;"",FL21,EL21))))</f>
        <v>Northern Ireland</v>
      </c>
      <c r="HV21" s="221">
        <v>4</v>
      </c>
      <c r="HW21" s="221">
        <v>19</v>
      </c>
      <c r="HX21" s="221" t="str">
        <f t="shared" si="3"/>
        <v>Italy</v>
      </c>
      <c r="HY21" s="223">
        <f ca="1">IF(OFFSET('Prediction Sheet'!$W28,0,HY$1)&lt;&gt;"",OFFSET('Prediction Sheet'!$W28,0,HY$1),0)</f>
        <v>0</v>
      </c>
      <c r="HZ21" s="223">
        <f ca="1">IF(OFFSET('Prediction Sheet'!$Y28,0,HY$1)&lt;&gt;"",OFFSET('Prediction Sheet'!$Y28,0,HY$1),0)</f>
        <v>0</v>
      </c>
      <c r="IA21" s="221" t="str">
        <f t="shared" si="4"/>
        <v>Sweden</v>
      </c>
      <c r="IB21" s="221" t="str">
        <f ca="1">IF(AND(OFFSET('Prediction Sheet'!$W28,0,HY$1)&lt;&gt;"",OFFSET('Prediction Sheet'!$Y28,0,HY$1)&lt;&gt;""),IF(HY21&gt;HZ21,"W",IF(HY21=HZ21,"D","L")),"")</f>
        <v/>
      </c>
      <c r="IC21" s="221" t="str">
        <f t="shared" ca="1" si="5"/>
        <v/>
      </c>
      <c r="IF21" s="224" t="s">
        <v>17</v>
      </c>
      <c r="IG21" s="225" t="s">
        <v>5</v>
      </c>
      <c r="IH21" s="225" t="s">
        <v>111</v>
      </c>
      <c r="II21" s="225" t="s">
        <v>112</v>
      </c>
      <c r="IJ21" s="224" t="s">
        <v>5</v>
      </c>
      <c r="IK21" s="224" t="s">
        <v>17</v>
      </c>
      <c r="IL21" s="224" t="s">
        <v>112</v>
      </c>
      <c r="IM21" s="224" t="s">
        <v>111</v>
      </c>
      <c r="IN21" s="225"/>
      <c r="IO21" s="226">
        <f ca="1">IFERROR(MATCH(IO12,IF21:II21,0),0)</f>
        <v>0</v>
      </c>
      <c r="IP21" s="226">
        <f ca="1">IFERROR(MATCH(IP12,IF21:II21,0),0)</f>
        <v>3</v>
      </c>
      <c r="IQ21" s="226">
        <f ca="1">IFERROR(MATCH(IQ12,IF21:II21,0),0)</f>
        <v>2</v>
      </c>
      <c r="IR21" s="226">
        <f ca="1">IFERROR(MATCH(IR12,IF21:II21,0),0)</f>
        <v>1</v>
      </c>
      <c r="IS21" s="226">
        <f t="shared" ca="1" si="61"/>
        <v>6</v>
      </c>
      <c r="IT21" s="225" t="s">
        <v>53</v>
      </c>
      <c r="IU21" s="225" t="str">
        <f ca="1">INDEX(IF3:IF8,MATCH(INDEX(IM13:IM27,MATCH(10,IS13:IS27,0),0),IT3:IT8,0),0)</f>
        <v>Sweden</v>
      </c>
      <c r="IV21" s="225">
        <f t="shared" ca="1" si="74"/>
        <v>1</v>
      </c>
      <c r="MW21" s="223"/>
      <c r="MX21" s="223"/>
      <c r="ND21" s="224"/>
      <c r="NE21" s="225"/>
      <c r="NF21" s="225"/>
      <c r="NG21" s="225"/>
      <c r="NH21" s="224"/>
      <c r="NI21" s="224"/>
      <c r="NJ21" s="224"/>
      <c r="NK21" s="224"/>
      <c r="NL21" s="225"/>
      <c r="NM21" s="226"/>
      <c r="NN21" s="226"/>
      <c r="NO21" s="226"/>
      <c r="NP21" s="226"/>
      <c r="NQ21" s="226"/>
      <c r="NR21" s="225"/>
      <c r="NS21" s="225"/>
      <c r="NT21" s="225"/>
      <c r="RU21" s="223"/>
      <c r="RV21" s="223"/>
      <c r="SB21" s="224"/>
      <c r="SC21" s="225"/>
      <c r="SD21" s="225"/>
      <c r="SE21" s="225"/>
      <c r="SF21" s="224"/>
      <c r="SG21" s="224"/>
      <c r="SH21" s="224"/>
      <c r="SI21" s="224"/>
      <c r="SJ21" s="225"/>
      <c r="SK21" s="226"/>
      <c r="SL21" s="226"/>
      <c r="SM21" s="226"/>
      <c r="SN21" s="226"/>
      <c r="SO21" s="226"/>
      <c r="SP21" s="225"/>
      <c r="SQ21" s="225"/>
      <c r="SR21" s="225"/>
      <c r="WS21" s="223"/>
      <c r="WT21" s="223"/>
      <c r="WZ21" s="224"/>
      <c r="XA21" s="225"/>
      <c r="XB21" s="225"/>
      <c r="XC21" s="225"/>
      <c r="XD21" s="224"/>
      <c r="XE21" s="224"/>
      <c r="XF21" s="224"/>
      <c r="XG21" s="224"/>
      <c r="XH21" s="225"/>
      <c r="XI21" s="226"/>
      <c r="XJ21" s="226"/>
      <c r="XK21" s="226"/>
      <c r="XL21" s="226"/>
      <c r="XM21" s="226"/>
      <c r="XN21" s="225"/>
      <c r="XO21" s="225"/>
      <c r="XP21" s="225"/>
      <c r="ABQ21" s="223"/>
      <c r="ABR21" s="223"/>
      <c r="ABX21" s="224"/>
      <c r="ABY21" s="225"/>
      <c r="ABZ21" s="225"/>
      <c r="ACA21" s="225"/>
      <c r="ACB21" s="224"/>
      <c r="ACC21" s="224"/>
      <c r="ACD21" s="224"/>
      <c r="ACE21" s="224"/>
      <c r="ACF21" s="225"/>
      <c r="ACG21" s="226"/>
      <c r="ACH21" s="226"/>
      <c r="ACI21" s="226"/>
      <c r="ACJ21" s="226"/>
      <c r="ACK21" s="226"/>
      <c r="ACL21" s="225"/>
      <c r="ACM21" s="225"/>
      <c r="ACN21" s="225"/>
      <c r="AGO21" s="223"/>
      <c r="AGP21" s="223"/>
      <c r="AGV21" s="224"/>
      <c r="AGW21" s="225"/>
      <c r="AGX21" s="225"/>
      <c r="AGY21" s="225"/>
      <c r="AGZ21" s="224"/>
      <c r="AHA21" s="224"/>
      <c r="AHB21" s="224"/>
      <c r="AHC21" s="224"/>
      <c r="AHD21" s="225"/>
      <c r="AHE21" s="226"/>
      <c r="AHF21" s="226"/>
      <c r="AHG21" s="226"/>
      <c r="AHH21" s="226"/>
      <c r="AHI21" s="226"/>
      <c r="AHJ21" s="225"/>
      <c r="AHK21" s="225"/>
      <c r="AHL21" s="225"/>
      <c r="ALM21" s="223"/>
      <c r="ALN21" s="223"/>
      <c r="ALT21" s="224"/>
      <c r="ALU21" s="225"/>
      <c r="ALV21" s="225"/>
      <c r="ALW21" s="225"/>
      <c r="ALX21" s="224"/>
      <c r="ALY21" s="224"/>
      <c r="ALZ21" s="224"/>
      <c r="AMA21" s="224"/>
      <c r="AMB21" s="225"/>
      <c r="AMC21" s="226"/>
      <c r="AMD21" s="226"/>
      <c r="AME21" s="226"/>
      <c r="AMF21" s="226"/>
      <c r="AMG21" s="226"/>
      <c r="AMH21" s="225"/>
      <c r="AMI21" s="225"/>
      <c r="AMJ21" s="225"/>
      <c r="AQK21" s="223"/>
      <c r="AQL21" s="223"/>
      <c r="AQR21" s="224"/>
      <c r="AQS21" s="225"/>
      <c r="AQT21" s="225"/>
      <c r="AQU21" s="225"/>
      <c r="AQV21" s="224"/>
      <c r="AQW21" s="224"/>
      <c r="AQX21" s="224"/>
      <c r="AQY21" s="224"/>
      <c r="AQZ21" s="225"/>
      <c r="ARA21" s="226"/>
      <c r="ARB21" s="226"/>
      <c r="ARC21" s="226"/>
      <c r="ARD21" s="226"/>
      <c r="ARE21" s="226"/>
      <c r="ARF21" s="225"/>
      <c r="ARG21" s="225"/>
      <c r="ARH21" s="225"/>
      <c r="AVI21" s="223"/>
      <c r="AVJ21" s="223"/>
      <c r="AVP21" s="224"/>
      <c r="AVQ21" s="225"/>
      <c r="AVR21" s="225"/>
      <c r="AVS21" s="225"/>
      <c r="AVT21" s="224"/>
      <c r="AVU21" s="224"/>
      <c r="AVV21" s="224"/>
      <c r="AVW21" s="224"/>
      <c r="AVX21" s="225"/>
      <c r="AVY21" s="226"/>
      <c r="AVZ21" s="226"/>
      <c r="AWA21" s="226"/>
      <c r="AWB21" s="226"/>
      <c r="AWC21" s="226"/>
      <c r="AWD21" s="225"/>
      <c r="AWE21" s="225"/>
      <c r="AWF21" s="225"/>
      <c r="BAG21" s="223"/>
      <c r="BAH21" s="223"/>
      <c r="BAN21" s="224"/>
      <c r="BAO21" s="225"/>
      <c r="BAP21" s="225"/>
      <c r="BAQ21" s="225"/>
      <c r="BAR21" s="224"/>
      <c r="BAS21" s="224"/>
      <c r="BAT21" s="224"/>
      <c r="BAU21" s="224"/>
      <c r="BAV21" s="225"/>
      <c r="BAW21" s="226"/>
      <c r="BAX21" s="226"/>
      <c r="BAY21" s="226"/>
      <c r="BAZ21" s="226"/>
      <c r="BBA21" s="226"/>
      <c r="BBB21" s="225"/>
      <c r="BBC21" s="225"/>
      <c r="BBD21" s="225"/>
      <c r="BFE21" s="223"/>
      <c r="BFF21" s="223"/>
      <c r="BFL21" s="224"/>
      <c r="BFM21" s="225"/>
      <c r="BFN21" s="225"/>
      <c r="BFO21" s="225"/>
      <c r="BFP21" s="224"/>
      <c r="BFQ21" s="224"/>
      <c r="BFR21" s="224"/>
      <c r="BFS21" s="224"/>
      <c r="BFT21" s="225"/>
      <c r="BFU21" s="226"/>
      <c r="BFV21" s="226"/>
      <c r="BFW21" s="226"/>
      <c r="BFX21" s="226"/>
      <c r="BFY21" s="226"/>
      <c r="BFZ21" s="225"/>
      <c r="BGA21" s="225"/>
      <c r="BGB21" s="225"/>
      <c r="BKC21" s="223"/>
      <c r="BKD21" s="223"/>
      <c r="BKJ21" s="224"/>
      <c r="BKK21" s="225"/>
      <c r="BKL21" s="225"/>
      <c r="BKM21" s="225"/>
      <c r="BKN21" s="224"/>
      <c r="BKO21" s="224"/>
      <c r="BKP21" s="224"/>
      <c r="BKQ21" s="224"/>
      <c r="BKR21" s="225"/>
      <c r="BKS21" s="226"/>
      <c r="BKT21" s="226"/>
      <c r="BKU21" s="226"/>
      <c r="BKV21" s="226"/>
      <c r="BKW21" s="226"/>
      <c r="BKX21" s="225"/>
      <c r="BKY21" s="225"/>
      <c r="BKZ21" s="225"/>
      <c r="BPA21" s="223"/>
      <c r="BPB21" s="223"/>
      <c r="BPH21" s="224"/>
      <c r="BPI21" s="225"/>
      <c r="BPJ21" s="225"/>
      <c r="BPK21" s="225"/>
      <c r="BPL21" s="224"/>
      <c r="BPM21" s="224"/>
      <c r="BPN21" s="224"/>
      <c r="BPO21" s="224"/>
      <c r="BPP21" s="225"/>
      <c r="BPQ21" s="226"/>
      <c r="BPR21" s="226"/>
      <c r="BPS21" s="226"/>
      <c r="BPT21" s="226"/>
      <c r="BPU21" s="226"/>
      <c r="BPV21" s="225"/>
      <c r="BPW21" s="225"/>
      <c r="BPX21" s="225"/>
      <c r="BTY21" s="223"/>
      <c r="BTZ21" s="223"/>
      <c r="BUF21" s="224"/>
      <c r="BUG21" s="225"/>
      <c r="BUH21" s="225"/>
      <c r="BUI21" s="225"/>
      <c r="BUJ21" s="224"/>
      <c r="BUK21" s="224"/>
      <c r="BUL21" s="224"/>
      <c r="BUM21" s="224"/>
      <c r="BUN21" s="225"/>
      <c r="BUO21" s="226"/>
      <c r="BUP21" s="226"/>
      <c r="BUQ21" s="226"/>
      <c r="BUR21" s="226"/>
      <c r="BUS21" s="226"/>
      <c r="BUT21" s="225"/>
      <c r="BUU21" s="225"/>
      <c r="BUV21" s="225"/>
      <c r="BYW21" s="223"/>
      <c r="BYX21" s="223"/>
      <c r="BZD21" s="224"/>
      <c r="BZE21" s="225"/>
      <c r="BZF21" s="225"/>
      <c r="BZG21" s="225"/>
      <c r="BZH21" s="224"/>
      <c r="BZI21" s="224"/>
      <c r="BZJ21" s="224"/>
      <c r="BZK21" s="224"/>
      <c r="BZL21" s="225"/>
      <c r="BZM21" s="226"/>
      <c r="BZN21" s="226"/>
      <c r="BZO21" s="226"/>
      <c r="BZP21" s="226"/>
      <c r="BZQ21" s="226"/>
      <c r="BZR21" s="225"/>
      <c r="BZS21" s="225"/>
      <c r="BZT21" s="225"/>
      <c r="CDU21" s="223"/>
      <c r="CDV21" s="223"/>
      <c r="CEB21" s="224"/>
      <c r="CEC21" s="225"/>
      <c r="CED21" s="225"/>
      <c r="CEE21" s="225"/>
      <c r="CEF21" s="224"/>
      <c r="CEG21" s="224"/>
      <c r="CEH21" s="224"/>
      <c r="CEI21" s="224"/>
      <c r="CEJ21" s="225"/>
      <c r="CEK21" s="226"/>
      <c r="CEL21" s="226"/>
      <c r="CEM21" s="226"/>
      <c r="CEN21" s="226"/>
      <c r="CEO21" s="226"/>
      <c r="CEP21" s="225"/>
      <c r="CEQ21" s="225"/>
      <c r="CER21" s="225"/>
      <c r="CIS21" s="223"/>
      <c r="CIT21" s="223"/>
      <c r="CIZ21" s="224"/>
      <c r="CJA21" s="225"/>
      <c r="CJB21" s="225"/>
      <c r="CJC21" s="225"/>
      <c r="CJD21" s="224"/>
      <c r="CJE21" s="224"/>
      <c r="CJF21" s="224"/>
      <c r="CJG21" s="224"/>
      <c r="CJH21" s="225"/>
      <c r="CJI21" s="226"/>
      <c r="CJJ21" s="226"/>
      <c r="CJK21" s="226"/>
      <c r="CJL21" s="226"/>
      <c r="CJM21" s="226"/>
      <c r="CJN21" s="225"/>
      <c r="CJO21" s="225"/>
      <c r="CJP21" s="225"/>
      <c r="CNQ21" s="223"/>
      <c r="CNR21" s="223"/>
      <c r="CNX21" s="224"/>
      <c r="CNY21" s="225"/>
      <c r="CNZ21" s="225"/>
      <c r="COA21" s="225"/>
      <c r="COB21" s="224"/>
      <c r="COC21" s="224"/>
      <c r="COD21" s="224"/>
      <c r="COE21" s="224"/>
      <c r="COF21" s="225"/>
      <c r="COG21" s="226"/>
      <c r="COH21" s="226"/>
      <c r="COI21" s="226"/>
      <c r="COJ21" s="226"/>
      <c r="COK21" s="226"/>
      <c r="COL21" s="225"/>
      <c r="COM21" s="225"/>
      <c r="CON21" s="225"/>
      <c r="CSO21" s="223"/>
      <c r="CSP21" s="223"/>
      <c r="CSV21" s="224"/>
      <c r="CSW21" s="225"/>
      <c r="CSX21" s="225"/>
      <c r="CSY21" s="225"/>
      <c r="CSZ21" s="224"/>
      <c r="CTA21" s="224"/>
      <c r="CTB21" s="224"/>
      <c r="CTC21" s="224"/>
      <c r="CTD21" s="225"/>
      <c r="CTE21" s="226"/>
      <c r="CTF21" s="226"/>
      <c r="CTG21" s="226"/>
      <c r="CTH21" s="226"/>
      <c r="CTI21" s="226"/>
      <c r="CTJ21" s="225"/>
      <c r="CTK21" s="225"/>
      <c r="CTL21" s="225"/>
      <c r="CXM21" s="223"/>
      <c r="CXN21" s="223"/>
      <c r="CXT21" s="224"/>
      <c r="CXU21" s="225"/>
      <c r="CXV21" s="225"/>
      <c r="CXW21" s="225"/>
      <c r="CXX21" s="224"/>
      <c r="CXY21" s="224"/>
      <c r="CXZ21" s="224"/>
      <c r="CYA21" s="224"/>
      <c r="CYB21" s="225"/>
      <c r="CYC21" s="226"/>
      <c r="CYD21" s="226"/>
      <c r="CYE21" s="226"/>
      <c r="CYF21" s="226"/>
      <c r="CYG21" s="226"/>
      <c r="CYH21" s="225"/>
      <c r="CYI21" s="225"/>
      <c r="CYJ21" s="225"/>
      <c r="DCK21" s="223"/>
      <c r="DCL21" s="223"/>
      <c r="DCR21" s="224"/>
      <c r="DCS21" s="225"/>
      <c r="DCT21" s="225"/>
      <c r="DCU21" s="225"/>
      <c r="DCV21" s="224"/>
      <c r="DCW21" s="224"/>
      <c r="DCX21" s="224"/>
      <c r="DCY21" s="224"/>
      <c r="DCZ21" s="225"/>
      <c r="DDA21" s="226"/>
      <c r="DDB21" s="226"/>
      <c r="DDC21" s="226"/>
      <c r="DDD21" s="226"/>
      <c r="DDE21" s="226"/>
      <c r="DDF21" s="225"/>
      <c r="DDG21" s="225"/>
      <c r="DDH21" s="225"/>
      <c r="DHI21" s="223"/>
      <c r="DHJ21" s="223"/>
      <c r="DHP21" s="224"/>
      <c r="DHQ21" s="225"/>
      <c r="DHR21" s="225"/>
      <c r="DHS21" s="225"/>
      <c r="DHT21" s="224"/>
      <c r="DHU21" s="224"/>
      <c r="DHV21" s="224"/>
      <c r="DHW21" s="224"/>
      <c r="DHX21" s="225"/>
      <c r="DHY21" s="226"/>
      <c r="DHZ21" s="226"/>
      <c r="DIA21" s="226"/>
      <c r="DIB21" s="226"/>
      <c r="DIC21" s="226"/>
      <c r="DID21" s="225"/>
      <c r="DIE21" s="225"/>
      <c r="DIF21" s="225"/>
      <c r="DMG21" s="223"/>
      <c r="DMH21" s="223"/>
      <c r="DMN21" s="224"/>
      <c r="DMO21" s="225"/>
      <c r="DMP21" s="225"/>
      <c r="DMQ21" s="225"/>
      <c r="DMR21" s="224"/>
      <c r="DMS21" s="224"/>
      <c r="DMT21" s="224"/>
      <c r="DMU21" s="224"/>
      <c r="DMV21" s="225"/>
      <c r="DMW21" s="226"/>
      <c r="DMX21" s="226"/>
      <c r="DMY21" s="226"/>
      <c r="DMZ21" s="226"/>
      <c r="DNA21" s="226"/>
      <c r="DNB21" s="225"/>
      <c r="DNC21" s="225"/>
      <c r="DND21" s="225"/>
      <c r="DRE21" s="223"/>
      <c r="DRF21" s="223"/>
      <c r="DRL21" s="224"/>
      <c r="DRM21" s="225"/>
      <c r="DRN21" s="225"/>
      <c r="DRO21" s="225"/>
      <c r="DRP21" s="224"/>
      <c r="DRQ21" s="224"/>
      <c r="DRR21" s="224"/>
      <c r="DRS21" s="224"/>
      <c r="DRT21" s="225"/>
      <c r="DRU21" s="226"/>
      <c r="DRV21" s="226"/>
      <c r="DRW21" s="226"/>
      <c r="DRX21" s="226"/>
      <c r="DRY21" s="226"/>
      <c r="DRZ21" s="225"/>
      <c r="DSA21" s="225"/>
      <c r="DSB21" s="225"/>
      <c r="DWC21" s="223"/>
      <c r="DWD21" s="223"/>
      <c r="DWJ21" s="224"/>
      <c r="DWK21" s="225"/>
      <c r="DWL21" s="225"/>
      <c r="DWM21" s="225"/>
      <c r="DWN21" s="224"/>
      <c r="DWO21" s="224"/>
      <c r="DWP21" s="224"/>
      <c r="DWQ21" s="224"/>
      <c r="DWR21" s="225"/>
      <c r="DWS21" s="226"/>
      <c r="DWT21" s="226"/>
      <c r="DWU21" s="226"/>
      <c r="DWV21" s="226"/>
      <c r="DWW21" s="226"/>
      <c r="DWX21" s="225"/>
      <c r="DWY21" s="225"/>
      <c r="DWZ21" s="225"/>
      <c r="EBA21" s="223"/>
      <c r="EBB21" s="223"/>
      <c r="EBH21" s="224"/>
      <c r="EBI21" s="225"/>
      <c r="EBJ21" s="225"/>
      <c r="EBK21" s="225"/>
      <c r="EBL21" s="224"/>
      <c r="EBM21" s="224"/>
      <c r="EBN21" s="224"/>
      <c r="EBO21" s="224"/>
      <c r="EBP21" s="225"/>
      <c r="EBQ21" s="226"/>
      <c r="EBR21" s="226"/>
      <c r="EBS21" s="226"/>
      <c r="EBT21" s="226"/>
      <c r="EBU21" s="226"/>
      <c r="EBV21" s="225"/>
      <c r="EBW21" s="225"/>
      <c r="EBX21" s="225"/>
      <c r="EFY21" s="223"/>
      <c r="EFZ21" s="223"/>
      <c r="EGF21" s="224"/>
      <c r="EGG21" s="225"/>
      <c r="EGH21" s="225"/>
      <c r="EGI21" s="225"/>
      <c r="EGJ21" s="224"/>
      <c r="EGK21" s="224"/>
      <c r="EGL21" s="224"/>
      <c r="EGM21" s="224"/>
      <c r="EGN21" s="225"/>
      <c r="EGO21" s="226"/>
      <c r="EGP21" s="226"/>
      <c r="EGQ21" s="226"/>
      <c r="EGR21" s="226"/>
      <c r="EGS21" s="226"/>
      <c r="EGT21" s="225"/>
      <c r="EGU21" s="225"/>
      <c r="EGV21" s="225"/>
      <c r="EKW21" s="223"/>
      <c r="EKX21" s="223"/>
      <c r="ELD21" s="224"/>
      <c r="ELE21" s="225"/>
      <c r="ELF21" s="225"/>
      <c r="ELG21" s="225"/>
      <c r="ELH21" s="224"/>
      <c r="ELI21" s="224"/>
      <c r="ELJ21" s="224"/>
      <c r="ELK21" s="224"/>
      <c r="ELL21" s="225"/>
      <c r="ELM21" s="226"/>
      <c r="ELN21" s="226"/>
      <c r="ELO21" s="226"/>
      <c r="ELP21" s="226"/>
      <c r="ELQ21" s="226"/>
      <c r="ELR21" s="225"/>
      <c r="ELS21" s="225"/>
      <c r="ELT21" s="225"/>
      <c r="EPU21" s="223"/>
      <c r="EPV21" s="223"/>
      <c r="EQB21" s="224"/>
      <c r="EQC21" s="225"/>
      <c r="EQD21" s="225"/>
      <c r="EQE21" s="225"/>
      <c r="EQF21" s="224"/>
      <c r="EQG21" s="224"/>
      <c r="EQH21" s="224"/>
      <c r="EQI21" s="224"/>
      <c r="EQJ21" s="225"/>
      <c r="EQK21" s="226"/>
      <c r="EQL21" s="226"/>
      <c r="EQM21" s="226"/>
      <c r="EQN21" s="226"/>
      <c r="EQO21" s="226"/>
      <c r="EQP21" s="225"/>
      <c r="EQQ21" s="225"/>
      <c r="EQR21" s="225"/>
      <c r="EUS21" s="223"/>
      <c r="EUT21" s="223"/>
      <c r="EUZ21" s="224"/>
      <c r="EVA21" s="225"/>
      <c r="EVB21" s="225"/>
      <c r="EVC21" s="225"/>
      <c r="EVD21" s="224"/>
      <c r="EVE21" s="224"/>
      <c r="EVF21" s="224"/>
      <c r="EVG21" s="224"/>
      <c r="EVH21" s="225"/>
      <c r="EVI21" s="226"/>
      <c r="EVJ21" s="226"/>
      <c r="EVK21" s="226"/>
      <c r="EVL21" s="226"/>
      <c r="EVM21" s="226"/>
      <c r="EVN21" s="225"/>
      <c r="EVO21" s="225"/>
      <c r="EVP21" s="225"/>
      <c r="EZQ21" s="223"/>
      <c r="EZR21" s="223"/>
      <c r="EZX21" s="224"/>
      <c r="EZY21" s="225"/>
      <c r="EZZ21" s="225"/>
      <c r="FAA21" s="225"/>
      <c r="FAB21" s="224"/>
      <c r="FAC21" s="224"/>
      <c r="FAD21" s="224"/>
      <c r="FAE21" s="224"/>
      <c r="FAF21" s="225"/>
      <c r="FAG21" s="226"/>
      <c r="FAH21" s="226"/>
      <c r="FAI21" s="226"/>
      <c r="FAJ21" s="226"/>
      <c r="FAK21" s="226"/>
      <c r="FAL21" s="225"/>
      <c r="FAM21" s="225"/>
      <c r="FAN21" s="225"/>
      <c r="FEO21" s="223"/>
      <c r="FEP21" s="223"/>
      <c r="FEV21" s="224"/>
      <c r="FEW21" s="225"/>
      <c r="FEX21" s="225"/>
      <c r="FEY21" s="225"/>
      <c r="FEZ21" s="224"/>
      <c r="FFA21" s="224"/>
      <c r="FFB21" s="224"/>
      <c r="FFC21" s="224"/>
      <c r="FFD21" s="225"/>
      <c r="FFE21" s="226"/>
      <c r="FFF21" s="226"/>
      <c r="FFG21" s="226"/>
      <c r="FFH21" s="226"/>
      <c r="FFI21" s="226"/>
      <c r="FFJ21" s="225"/>
      <c r="FFK21" s="225"/>
      <c r="FFL21" s="225"/>
      <c r="FJM21" s="223"/>
      <c r="FJN21" s="223"/>
      <c r="FJT21" s="224"/>
      <c r="FJU21" s="225"/>
      <c r="FJV21" s="225"/>
      <c r="FJW21" s="225"/>
      <c r="FJX21" s="224"/>
      <c r="FJY21" s="224"/>
      <c r="FJZ21" s="224"/>
      <c r="FKA21" s="224"/>
      <c r="FKB21" s="225"/>
      <c r="FKC21" s="226"/>
      <c r="FKD21" s="226"/>
      <c r="FKE21" s="226"/>
      <c r="FKF21" s="226"/>
      <c r="FKG21" s="226"/>
      <c r="FKH21" s="225"/>
      <c r="FKI21" s="225"/>
      <c r="FKJ21" s="225"/>
      <c r="FOK21" s="223"/>
      <c r="FOL21" s="223"/>
      <c r="FOR21" s="224"/>
      <c r="FOS21" s="225"/>
      <c r="FOT21" s="225"/>
      <c r="FOU21" s="225"/>
      <c r="FOV21" s="224"/>
      <c r="FOW21" s="224"/>
      <c r="FOX21" s="224"/>
      <c r="FOY21" s="224"/>
      <c r="FOZ21" s="225"/>
      <c r="FPA21" s="226"/>
      <c r="FPB21" s="226"/>
      <c r="FPC21" s="226"/>
      <c r="FPD21" s="226"/>
      <c r="FPE21" s="226"/>
      <c r="FPF21" s="225"/>
      <c r="FPG21" s="225"/>
      <c r="FPH21" s="225"/>
      <c r="FTI21" s="223"/>
      <c r="FTJ21" s="223"/>
      <c r="FTP21" s="224"/>
      <c r="FTQ21" s="225"/>
      <c r="FTR21" s="225"/>
      <c r="FTS21" s="225"/>
      <c r="FTT21" s="224"/>
      <c r="FTU21" s="224"/>
      <c r="FTV21" s="224"/>
      <c r="FTW21" s="224"/>
      <c r="FTX21" s="225"/>
      <c r="FTY21" s="226"/>
      <c r="FTZ21" s="226"/>
      <c r="FUA21" s="226"/>
      <c r="FUB21" s="226"/>
      <c r="FUC21" s="226"/>
      <c r="FUD21" s="225"/>
      <c r="FUE21" s="225"/>
      <c r="FUF21" s="225"/>
      <c r="FYG21" s="223"/>
      <c r="FYH21" s="223"/>
      <c r="FYN21" s="224"/>
      <c r="FYO21" s="225"/>
      <c r="FYP21" s="225"/>
      <c r="FYQ21" s="225"/>
      <c r="FYR21" s="224"/>
      <c r="FYS21" s="224"/>
      <c r="FYT21" s="224"/>
      <c r="FYU21" s="224"/>
      <c r="FYV21" s="225"/>
      <c r="FYW21" s="226"/>
      <c r="FYX21" s="226"/>
      <c r="FYY21" s="226"/>
      <c r="FYZ21" s="226"/>
      <c r="FZA21" s="226"/>
      <c r="FZB21" s="225"/>
      <c r="FZC21" s="225"/>
      <c r="FZD21" s="225"/>
      <c r="GDE21" s="223"/>
      <c r="GDF21" s="223"/>
      <c r="GDL21" s="224"/>
      <c r="GDM21" s="225"/>
      <c r="GDN21" s="225"/>
      <c r="GDO21" s="225"/>
      <c r="GDP21" s="224"/>
      <c r="GDQ21" s="224"/>
      <c r="GDR21" s="224"/>
      <c r="GDS21" s="224"/>
      <c r="GDT21" s="225"/>
      <c r="GDU21" s="226"/>
      <c r="GDV21" s="226"/>
      <c r="GDW21" s="226"/>
      <c r="GDX21" s="226"/>
      <c r="GDY21" s="226"/>
      <c r="GDZ21" s="225"/>
      <c r="GEA21" s="225"/>
      <c r="GEB21" s="225"/>
      <c r="GIC21" s="223"/>
      <c r="GID21" s="223"/>
      <c r="GIJ21" s="224"/>
      <c r="GIK21" s="225"/>
      <c r="GIL21" s="225"/>
      <c r="GIM21" s="225"/>
      <c r="GIN21" s="224"/>
      <c r="GIO21" s="224"/>
      <c r="GIP21" s="224"/>
      <c r="GIQ21" s="224"/>
      <c r="GIR21" s="225"/>
      <c r="GIS21" s="226"/>
      <c r="GIT21" s="226"/>
      <c r="GIU21" s="226"/>
      <c r="GIV21" s="226"/>
      <c r="GIW21" s="226"/>
      <c r="GIX21" s="225"/>
      <c r="GIY21" s="225"/>
      <c r="GIZ21" s="225"/>
      <c r="GNA21" s="223"/>
      <c r="GNB21" s="223"/>
      <c r="GNH21" s="224"/>
      <c r="GNI21" s="225"/>
      <c r="GNJ21" s="225"/>
      <c r="GNK21" s="225"/>
      <c r="GNL21" s="224"/>
      <c r="GNM21" s="224"/>
      <c r="GNN21" s="224"/>
      <c r="GNO21" s="224"/>
      <c r="GNP21" s="225"/>
      <c r="GNQ21" s="226"/>
      <c r="GNR21" s="226"/>
      <c r="GNS21" s="226"/>
      <c r="GNT21" s="226"/>
      <c r="GNU21" s="226"/>
      <c r="GNV21" s="225"/>
      <c r="GNW21" s="225"/>
      <c r="GNX21" s="225"/>
      <c r="GRY21" s="223"/>
      <c r="GRZ21" s="223"/>
      <c r="GSF21" s="224"/>
      <c r="GSG21" s="225"/>
      <c r="GSH21" s="225"/>
      <c r="GSI21" s="225"/>
      <c r="GSJ21" s="224"/>
      <c r="GSK21" s="224"/>
      <c r="GSL21" s="224"/>
      <c r="GSM21" s="224"/>
      <c r="GSN21" s="225"/>
      <c r="GSO21" s="226"/>
      <c r="GSP21" s="226"/>
      <c r="GSQ21" s="226"/>
      <c r="GSR21" s="226"/>
      <c r="GSS21" s="226"/>
      <c r="GST21" s="225"/>
      <c r="GSU21" s="225"/>
      <c r="GSV21" s="225"/>
      <c r="GWW21" s="223"/>
      <c r="GWX21" s="223"/>
      <c r="GXD21" s="224"/>
      <c r="GXE21" s="225"/>
      <c r="GXF21" s="225"/>
      <c r="GXG21" s="225"/>
      <c r="GXH21" s="224"/>
      <c r="GXI21" s="224"/>
      <c r="GXJ21" s="224"/>
      <c r="GXK21" s="224"/>
      <c r="GXL21" s="225"/>
      <c r="GXM21" s="226"/>
      <c r="GXN21" s="226"/>
      <c r="GXO21" s="226"/>
      <c r="GXP21" s="226"/>
      <c r="GXQ21" s="226"/>
      <c r="GXR21" s="225"/>
      <c r="GXS21" s="225"/>
      <c r="GXT21" s="225"/>
      <c r="HBU21" s="223"/>
      <c r="HBV21" s="223"/>
      <c r="HCB21" s="224"/>
      <c r="HCC21" s="225"/>
      <c r="HCD21" s="225"/>
      <c r="HCE21" s="225"/>
      <c r="HCF21" s="224"/>
      <c r="HCG21" s="224"/>
      <c r="HCH21" s="224"/>
      <c r="HCI21" s="224"/>
      <c r="HCJ21" s="225"/>
      <c r="HCK21" s="226"/>
      <c r="HCL21" s="226"/>
      <c r="HCM21" s="226"/>
      <c r="HCN21" s="226"/>
      <c r="HCO21" s="226"/>
      <c r="HCP21" s="225"/>
      <c r="HCQ21" s="225"/>
      <c r="HCR21" s="225"/>
      <c r="HGS21" s="223"/>
      <c r="HGT21" s="223"/>
      <c r="HGZ21" s="224"/>
      <c r="HHA21" s="225"/>
      <c r="HHB21" s="225"/>
      <c r="HHC21" s="225"/>
      <c r="HHD21" s="224"/>
      <c r="HHE21" s="224"/>
      <c r="HHF21" s="224"/>
      <c r="HHG21" s="224"/>
      <c r="HHH21" s="225"/>
      <c r="HHI21" s="226"/>
      <c r="HHJ21" s="226"/>
      <c r="HHK21" s="226"/>
      <c r="HHL21" s="226"/>
      <c r="HHM21" s="226"/>
      <c r="HHN21" s="225"/>
      <c r="HHO21" s="225"/>
      <c r="HHP21" s="225"/>
      <c r="HLQ21" s="223"/>
      <c r="HLR21" s="223"/>
      <c r="HLX21" s="224"/>
      <c r="HLY21" s="225"/>
      <c r="HLZ21" s="225"/>
      <c r="HMA21" s="225"/>
      <c r="HMB21" s="224"/>
      <c r="HMC21" s="224"/>
      <c r="HMD21" s="224"/>
      <c r="HME21" s="224"/>
      <c r="HMF21" s="225"/>
      <c r="HMG21" s="226"/>
      <c r="HMH21" s="226"/>
      <c r="HMI21" s="226"/>
      <c r="HMJ21" s="226"/>
      <c r="HMK21" s="226"/>
      <c r="HML21" s="225"/>
      <c r="HMM21" s="225"/>
      <c r="HMN21" s="225"/>
      <c r="HQO21" s="223"/>
      <c r="HQP21" s="223"/>
      <c r="HQV21" s="224"/>
      <c r="HQW21" s="225"/>
      <c r="HQX21" s="225"/>
      <c r="HQY21" s="225"/>
      <c r="HQZ21" s="224"/>
      <c r="HRA21" s="224"/>
      <c r="HRB21" s="224"/>
      <c r="HRC21" s="224"/>
      <c r="HRD21" s="225"/>
      <c r="HRE21" s="226"/>
      <c r="HRF21" s="226"/>
      <c r="HRG21" s="226"/>
      <c r="HRH21" s="226"/>
      <c r="HRI21" s="226"/>
      <c r="HRJ21" s="225"/>
      <c r="HRK21" s="225"/>
      <c r="HRL21" s="225"/>
      <c r="HVM21" s="223"/>
      <c r="HVN21" s="223"/>
      <c r="HVT21" s="224"/>
      <c r="HVU21" s="225"/>
      <c r="HVV21" s="225"/>
      <c r="HVW21" s="225"/>
      <c r="HVX21" s="224"/>
      <c r="HVY21" s="224"/>
      <c r="HVZ21" s="224"/>
      <c r="HWA21" s="224"/>
      <c r="HWB21" s="225"/>
      <c r="HWC21" s="226"/>
      <c r="HWD21" s="226"/>
      <c r="HWE21" s="226"/>
      <c r="HWF21" s="226"/>
      <c r="HWG21" s="226"/>
      <c r="HWH21" s="225"/>
      <c r="HWI21" s="225"/>
      <c r="HWJ21" s="225"/>
      <c r="IAK21" s="223"/>
      <c r="IAL21" s="223"/>
      <c r="IAR21" s="224"/>
      <c r="IAS21" s="225"/>
      <c r="IAT21" s="225"/>
      <c r="IAU21" s="225"/>
      <c r="IAV21" s="224"/>
      <c r="IAW21" s="224"/>
      <c r="IAX21" s="224"/>
      <c r="IAY21" s="224"/>
      <c r="IAZ21" s="225"/>
      <c r="IBA21" s="226"/>
      <c r="IBB21" s="226"/>
      <c r="IBC21" s="226"/>
      <c r="IBD21" s="226"/>
      <c r="IBE21" s="226"/>
      <c r="IBF21" s="225"/>
      <c r="IBG21" s="225"/>
      <c r="IBH21" s="225"/>
      <c r="IFI21" s="223"/>
      <c r="IFJ21" s="223"/>
      <c r="IFP21" s="224"/>
      <c r="IFQ21" s="225"/>
      <c r="IFR21" s="225"/>
      <c r="IFS21" s="225"/>
      <c r="IFT21" s="224"/>
      <c r="IFU21" s="224"/>
      <c r="IFV21" s="224"/>
      <c r="IFW21" s="224"/>
      <c r="IFX21" s="225"/>
      <c r="IFY21" s="226"/>
      <c r="IFZ21" s="226"/>
      <c r="IGA21" s="226"/>
      <c r="IGB21" s="226"/>
      <c r="IGC21" s="226"/>
      <c r="IGD21" s="225"/>
      <c r="IGE21" s="225"/>
      <c r="IGF21" s="225"/>
      <c r="IKG21" s="223"/>
      <c r="IKH21" s="223"/>
      <c r="IKN21" s="224"/>
      <c r="IKO21" s="225"/>
      <c r="IKP21" s="225"/>
      <c r="IKQ21" s="225"/>
      <c r="IKR21" s="224"/>
      <c r="IKS21" s="224"/>
      <c r="IKT21" s="224"/>
      <c r="IKU21" s="224"/>
      <c r="IKV21" s="225"/>
      <c r="IKW21" s="226"/>
      <c r="IKX21" s="226"/>
      <c r="IKY21" s="226"/>
      <c r="IKZ21" s="226"/>
      <c r="ILA21" s="226"/>
      <c r="ILB21" s="225"/>
      <c r="ILC21" s="225"/>
      <c r="ILD21" s="225"/>
      <c r="IPE21" s="223"/>
      <c r="IPF21" s="223"/>
      <c r="IPL21" s="224"/>
      <c r="IPM21" s="225"/>
      <c r="IPN21" s="225"/>
      <c r="IPO21" s="225"/>
      <c r="IPP21" s="224"/>
      <c r="IPQ21" s="224"/>
      <c r="IPR21" s="224"/>
      <c r="IPS21" s="224"/>
      <c r="IPT21" s="225"/>
      <c r="IPU21" s="226"/>
      <c r="IPV21" s="226"/>
      <c r="IPW21" s="226"/>
      <c r="IPX21" s="226"/>
      <c r="IPY21" s="226"/>
      <c r="IPZ21" s="225"/>
      <c r="IQA21" s="225"/>
      <c r="IQB21" s="225"/>
      <c r="IUC21" s="223"/>
      <c r="IUD21" s="223"/>
      <c r="IUJ21" s="224"/>
      <c r="IUK21" s="225"/>
      <c r="IUL21" s="225"/>
      <c r="IUM21" s="225"/>
      <c r="IUN21" s="224"/>
      <c r="IUO21" s="224"/>
      <c r="IUP21" s="224"/>
      <c r="IUQ21" s="224"/>
      <c r="IUR21" s="225"/>
      <c r="IUS21" s="226"/>
      <c r="IUT21" s="226"/>
      <c r="IUU21" s="226"/>
      <c r="IUV21" s="226"/>
      <c r="IUW21" s="226"/>
      <c r="IUX21" s="225"/>
      <c r="IUY21" s="225"/>
      <c r="IUZ21" s="225"/>
      <c r="IZA21" s="223"/>
      <c r="IZB21" s="223"/>
      <c r="IZH21" s="224"/>
      <c r="IZI21" s="225"/>
      <c r="IZJ21" s="225"/>
      <c r="IZK21" s="225"/>
      <c r="IZL21" s="224"/>
      <c r="IZM21" s="224"/>
      <c r="IZN21" s="224"/>
      <c r="IZO21" s="224"/>
      <c r="IZP21" s="225"/>
      <c r="IZQ21" s="226"/>
      <c r="IZR21" s="226"/>
      <c r="IZS21" s="226"/>
      <c r="IZT21" s="226"/>
      <c r="IZU21" s="226"/>
      <c r="IZV21" s="225"/>
      <c r="IZW21" s="225"/>
      <c r="IZX21" s="225"/>
      <c r="JDY21" s="223"/>
      <c r="JDZ21" s="223"/>
      <c r="JEF21" s="224"/>
      <c r="JEG21" s="225"/>
      <c r="JEH21" s="225"/>
      <c r="JEI21" s="225"/>
      <c r="JEJ21" s="224"/>
      <c r="JEK21" s="224"/>
      <c r="JEL21" s="224"/>
      <c r="JEM21" s="224"/>
      <c r="JEN21" s="225"/>
      <c r="JEO21" s="226"/>
      <c r="JEP21" s="226"/>
      <c r="JEQ21" s="226"/>
      <c r="JER21" s="226"/>
      <c r="JES21" s="226"/>
      <c r="JET21" s="225"/>
      <c r="JEU21" s="225"/>
      <c r="JEV21" s="225"/>
      <c r="JIW21" s="223"/>
      <c r="JIX21" s="223"/>
      <c r="JJD21" s="224"/>
      <c r="JJE21" s="225"/>
      <c r="JJF21" s="225"/>
      <c r="JJG21" s="225"/>
      <c r="JJH21" s="224"/>
      <c r="JJI21" s="224"/>
      <c r="JJJ21" s="224"/>
      <c r="JJK21" s="224"/>
      <c r="JJL21" s="225"/>
      <c r="JJM21" s="226"/>
      <c r="JJN21" s="226"/>
      <c r="JJO21" s="226"/>
      <c r="JJP21" s="226"/>
      <c r="JJQ21" s="226"/>
      <c r="JJR21" s="225"/>
      <c r="JJS21" s="225"/>
      <c r="JJT21" s="225"/>
      <c r="JNU21" s="223"/>
      <c r="JNV21" s="223"/>
      <c r="JOB21" s="224"/>
      <c r="JOC21" s="225"/>
      <c r="JOD21" s="225"/>
      <c r="JOE21" s="225"/>
      <c r="JOF21" s="224"/>
      <c r="JOG21" s="224"/>
      <c r="JOH21" s="224"/>
      <c r="JOI21" s="224"/>
      <c r="JOJ21" s="225"/>
      <c r="JOK21" s="226"/>
      <c r="JOL21" s="226"/>
      <c r="JOM21" s="226"/>
      <c r="JON21" s="226"/>
      <c r="JOO21" s="226"/>
      <c r="JOP21" s="225"/>
      <c r="JOQ21" s="225"/>
      <c r="JOR21" s="225"/>
      <c r="JSS21" s="223"/>
      <c r="JST21" s="223"/>
      <c r="JSZ21" s="224"/>
      <c r="JTA21" s="225"/>
      <c r="JTB21" s="225"/>
      <c r="JTC21" s="225"/>
      <c r="JTD21" s="224"/>
      <c r="JTE21" s="224"/>
      <c r="JTF21" s="224"/>
      <c r="JTG21" s="224"/>
      <c r="JTH21" s="225"/>
      <c r="JTI21" s="226"/>
      <c r="JTJ21" s="226"/>
      <c r="JTK21" s="226"/>
      <c r="JTL21" s="226"/>
      <c r="JTM21" s="226"/>
      <c r="JTN21" s="225"/>
      <c r="JTO21" s="225"/>
      <c r="JTP21" s="225"/>
      <c r="JXQ21" s="223"/>
      <c r="JXR21" s="223"/>
      <c r="JXX21" s="224"/>
      <c r="JXY21" s="225"/>
      <c r="JXZ21" s="225"/>
      <c r="JYA21" s="225"/>
      <c r="JYB21" s="224"/>
      <c r="JYC21" s="224"/>
      <c r="JYD21" s="224"/>
      <c r="JYE21" s="224"/>
      <c r="JYF21" s="225"/>
      <c r="JYG21" s="226"/>
      <c r="JYH21" s="226"/>
      <c r="JYI21" s="226"/>
      <c r="JYJ21" s="226"/>
      <c r="JYK21" s="226"/>
      <c r="JYL21" s="225"/>
      <c r="JYM21" s="225"/>
      <c r="JYN21" s="225"/>
      <c r="KCO21" s="223"/>
      <c r="KCP21" s="223"/>
      <c r="KCV21" s="224"/>
      <c r="KCW21" s="225"/>
      <c r="KCX21" s="225"/>
      <c r="KCY21" s="225"/>
      <c r="KCZ21" s="224"/>
      <c r="KDA21" s="224"/>
      <c r="KDB21" s="224"/>
      <c r="KDC21" s="224"/>
      <c r="KDD21" s="225"/>
      <c r="KDE21" s="226"/>
      <c r="KDF21" s="226"/>
      <c r="KDG21" s="226"/>
      <c r="KDH21" s="226"/>
      <c r="KDI21" s="226"/>
      <c r="KDJ21" s="225"/>
      <c r="KDK21" s="225"/>
      <c r="KDL21" s="225"/>
      <c r="KHM21" s="223"/>
      <c r="KHN21" s="223"/>
      <c r="KHT21" s="224"/>
      <c r="KHU21" s="225"/>
      <c r="KHV21" s="225"/>
      <c r="KHW21" s="225"/>
      <c r="KHX21" s="224"/>
      <c r="KHY21" s="224"/>
      <c r="KHZ21" s="224"/>
      <c r="KIA21" s="224"/>
      <c r="KIB21" s="225"/>
      <c r="KIC21" s="226"/>
      <c r="KID21" s="226"/>
      <c r="KIE21" s="226"/>
      <c r="KIF21" s="226"/>
      <c r="KIG21" s="226"/>
      <c r="KIH21" s="225"/>
      <c r="KII21" s="225"/>
      <c r="KIJ21" s="225"/>
      <c r="KMK21" s="223"/>
      <c r="KML21" s="223"/>
      <c r="KMR21" s="224"/>
      <c r="KMS21" s="225"/>
      <c r="KMT21" s="225"/>
      <c r="KMU21" s="225"/>
      <c r="KMV21" s="224"/>
      <c r="KMW21" s="224"/>
      <c r="KMX21" s="224"/>
      <c r="KMY21" s="224"/>
      <c r="KMZ21" s="225"/>
      <c r="KNA21" s="226"/>
      <c r="KNB21" s="226"/>
      <c r="KNC21" s="226"/>
      <c r="KND21" s="226"/>
      <c r="KNE21" s="226"/>
      <c r="KNF21" s="225"/>
      <c r="KNG21" s="225"/>
      <c r="KNH21" s="225"/>
      <c r="KRI21" s="223"/>
      <c r="KRJ21" s="223"/>
      <c r="KRP21" s="224"/>
      <c r="KRQ21" s="225"/>
      <c r="KRR21" s="225"/>
      <c r="KRS21" s="225"/>
      <c r="KRT21" s="224"/>
      <c r="KRU21" s="224"/>
      <c r="KRV21" s="224"/>
      <c r="KRW21" s="224"/>
      <c r="KRX21" s="225"/>
      <c r="KRY21" s="226"/>
      <c r="KRZ21" s="226"/>
      <c r="KSA21" s="226"/>
      <c r="KSB21" s="226"/>
      <c r="KSC21" s="226"/>
      <c r="KSD21" s="225"/>
      <c r="KSE21" s="225"/>
      <c r="KSF21" s="225"/>
      <c r="KWG21" s="223"/>
      <c r="KWH21" s="223"/>
      <c r="KWN21" s="224"/>
      <c r="KWO21" s="225"/>
      <c r="KWP21" s="225"/>
      <c r="KWQ21" s="225"/>
      <c r="KWR21" s="224"/>
      <c r="KWS21" s="224"/>
      <c r="KWT21" s="224"/>
      <c r="KWU21" s="224"/>
      <c r="KWV21" s="225"/>
      <c r="KWW21" s="226"/>
      <c r="KWX21" s="226"/>
      <c r="KWY21" s="226"/>
      <c r="KWZ21" s="226"/>
      <c r="KXA21" s="226"/>
      <c r="KXB21" s="225"/>
      <c r="KXC21" s="225"/>
      <c r="KXD21" s="225"/>
      <c r="LBE21" s="223"/>
      <c r="LBF21" s="223"/>
      <c r="LBL21" s="224"/>
      <c r="LBM21" s="225"/>
      <c r="LBN21" s="225"/>
      <c r="LBO21" s="225"/>
      <c r="LBP21" s="224"/>
      <c r="LBQ21" s="224"/>
      <c r="LBR21" s="224"/>
      <c r="LBS21" s="224"/>
      <c r="LBT21" s="225"/>
      <c r="LBU21" s="226"/>
      <c r="LBV21" s="226"/>
      <c r="LBW21" s="226"/>
      <c r="LBX21" s="226"/>
      <c r="LBY21" s="226"/>
      <c r="LBZ21" s="225"/>
      <c r="LCA21" s="225"/>
      <c r="LCB21" s="225"/>
      <c r="LGC21" s="223"/>
      <c r="LGD21" s="223"/>
      <c r="LGJ21" s="224"/>
      <c r="LGK21" s="225"/>
      <c r="LGL21" s="225"/>
      <c r="LGM21" s="225"/>
      <c r="LGN21" s="224"/>
      <c r="LGO21" s="224"/>
      <c r="LGP21" s="224"/>
      <c r="LGQ21" s="224"/>
      <c r="LGR21" s="225"/>
      <c r="LGS21" s="226"/>
      <c r="LGT21" s="226"/>
      <c r="LGU21" s="226"/>
      <c r="LGV21" s="226"/>
      <c r="LGW21" s="226"/>
      <c r="LGX21" s="225"/>
      <c r="LGY21" s="225"/>
      <c r="LGZ21" s="225"/>
      <c r="LLA21" s="223"/>
      <c r="LLB21" s="223"/>
      <c r="LLH21" s="224"/>
      <c r="LLI21" s="225"/>
      <c r="LLJ21" s="225"/>
      <c r="LLK21" s="225"/>
      <c r="LLL21" s="224"/>
      <c r="LLM21" s="224"/>
      <c r="LLN21" s="224"/>
      <c r="LLO21" s="224"/>
      <c r="LLP21" s="225"/>
      <c r="LLQ21" s="226"/>
      <c r="LLR21" s="226"/>
      <c r="LLS21" s="226"/>
      <c r="LLT21" s="226"/>
      <c r="LLU21" s="226"/>
      <c r="LLV21" s="225"/>
      <c r="LLW21" s="225"/>
      <c r="LLX21" s="225"/>
      <c r="LPY21" s="223"/>
      <c r="LPZ21" s="223"/>
      <c r="LQF21" s="224"/>
      <c r="LQG21" s="225"/>
      <c r="LQH21" s="225"/>
      <c r="LQI21" s="225"/>
      <c r="LQJ21" s="224"/>
      <c r="LQK21" s="224"/>
      <c r="LQL21" s="224"/>
      <c r="LQM21" s="224"/>
      <c r="LQN21" s="225"/>
      <c r="LQO21" s="226"/>
      <c r="LQP21" s="226"/>
      <c r="LQQ21" s="226"/>
      <c r="LQR21" s="226"/>
      <c r="LQS21" s="226"/>
      <c r="LQT21" s="225"/>
      <c r="LQU21" s="225"/>
      <c r="LQV21" s="225"/>
      <c r="LUW21" s="223"/>
      <c r="LUX21" s="223"/>
      <c r="LVD21" s="224"/>
      <c r="LVE21" s="225"/>
      <c r="LVF21" s="225"/>
      <c r="LVG21" s="225"/>
      <c r="LVH21" s="224"/>
      <c r="LVI21" s="224"/>
      <c r="LVJ21" s="224"/>
      <c r="LVK21" s="224"/>
      <c r="LVL21" s="225"/>
      <c r="LVM21" s="226"/>
      <c r="LVN21" s="226"/>
      <c r="LVO21" s="226"/>
      <c r="LVP21" s="226"/>
      <c r="LVQ21" s="226"/>
      <c r="LVR21" s="225"/>
      <c r="LVS21" s="225"/>
      <c r="LVT21" s="225"/>
      <c r="LZU21" s="223"/>
      <c r="LZV21" s="223"/>
      <c r="MAB21" s="224"/>
      <c r="MAC21" s="225"/>
      <c r="MAD21" s="225"/>
      <c r="MAE21" s="225"/>
      <c r="MAF21" s="224"/>
      <c r="MAG21" s="224"/>
      <c r="MAH21" s="224"/>
      <c r="MAI21" s="224"/>
      <c r="MAJ21" s="225"/>
      <c r="MAK21" s="226"/>
      <c r="MAL21" s="226"/>
      <c r="MAM21" s="226"/>
      <c r="MAN21" s="226"/>
      <c r="MAO21" s="226"/>
      <c r="MAP21" s="225"/>
      <c r="MAQ21" s="225"/>
      <c r="MAR21" s="225"/>
      <c r="MES21" s="223"/>
      <c r="MET21" s="223"/>
      <c r="MEZ21" s="224"/>
      <c r="MFA21" s="225"/>
      <c r="MFB21" s="225"/>
      <c r="MFC21" s="225"/>
      <c r="MFD21" s="224"/>
      <c r="MFE21" s="224"/>
      <c r="MFF21" s="224"/>
      <c r="MFG21" s="224"/>
      <c r="MFH21" s="225"/>
      <c r="MFI21" s="226"/>
      <c r="MFJ21" s="226"/>
      <c r="MFK21" s="226"/>
      <c r="MFL21" s="226"/>
      <c r="MFM21" s="226"/>
      <c r="MFN21" s="225"/>
      <c r="MFO21" s="225"/>
      <c r="MFP21" s="225"/>
      <c r="MJQ21" s="223"/>
      <c r="MJR21" s="223"/>
      <c r="MJX21" s="224"/>
      <c r="MJY21" s="225"/>
      <c r="MJZ21" s="225"/>
      <c r="MKA21" s="225"/>
      <c r="MKB21" s="224"/>
      <c r="MKC21" s="224"/>
      <c r="MKD21" s="224"/>
      <c r="MKE21" s="224"/>
      <c r="MKF21" s="225"/>
      <c r="MKG21" s="226"/>
      <c r="MKH21" s="226"/>
      <c r="MKI21" s="226"/>
      <c r="MKJ21" s="226"/>
      <c r="MKK21" s="226"/>
      <c r="MKL21" s="225"/>
      <c r="MKM21" s="225"/>
      <c r="MKN21" s="225"/>
      <c r="MOO21" s="223"/>
      <c r="MOP21" s="223"/>
      <c r="MOV21" s="224"/>
      <c r="MOW21" s="225"/>
      <c r="MOX21" s="225"/>
      <c r="MOY21" s="225"/>
      <c r="MOZ21" s="224"/>
      <c r="MPA21" s="224"/>
      <c r="MPB21" s="224"/>
      <c r="MPC21" s="224"/>
      <c r="MPD21" s="225"/>
      <c r="MPE21" s="226"/>
      <c r="MPF21" s="226"/>
      <c r="MPG21" s="226"/>
      <c r="MPH21" s="226"/>
      <c r="MPI21" s="226"/>
      <c r="MPJ21" s="225"/>
      <c r="MPK21" s="225"/>
      <c r="MPL21" s="225"/>
      <c r="MTM21" s="223"/>
      <c r="MTN21" s="223"/>
      <c r="MTT21" s="224"/>
      <c r="MTU21" s="225"/>
      <c r="MTV21" s="225"/>
      <c r="MTW21" s="225"/>
      <c r="MTX21" s="224"/>
      <c r="MTY21" s="224"/>
      <c r="MTZ21" s="224"/>
      <c r="MUA21" s="224"/>
      <c r="MUB21" s="225"/>
      <c r="MUC21" s="226"/>
      <c r="MUD21" s="226"/>
      <c r="MUE21" s="226"/>
      <c r="MUF21" s="226"/>
      <c r="MUG21" s="226"/>
      <c r="MUH21" s="225"/>
      <c r="MUI21" s="225"/>
      <c r="MUJ21" s="225"/>
      <c r="MYK21" s="223"/>
      <c r="MYL21" s="223"/>
      <c r="MYR21" s="224"/>
      <c r="MYS21" s="225"/>
      <c r="MYT21" s="225"/>
      <c r="MYU21" s="225"/>
      <c r="MYV21" s="224"/>
      <c r="MYW21" s="224"/>
      <c r="MYX21" s="224"/>
      <c r="MYY21" s="224"/>
      <c r="MYZ21" s="225"/>
      <c r="MZA21" s="226"/>
      <c r="MZB21" s="226"/>
      <c r="MZC21" s="226"/>
      <c r="MZD21" s="226"/>
      <c r="MZE21" s="226"/>
      <c r="MZF21" s="225"/>
      <c r="MZG21" s="225"/>
      <c r="MZH21" s="225"/>
      <c r="NDI21" s="223"/>
      <c r="NDJ21" s="223"/>
      <c r="NDP21" s="224"/>
      <c r="NDQ21" s="225"/>
      <c r="NDR21" s="225"/>
      <c r="NDS21" s="225"/>
      <c r="NDT21" s="224"/>
      <c r="NDU21" s="224"/>
      <c r="NDV21" s="224"/>
      <c r="NDW21" s="224"/>
      <c r="NDX21" s="225"/>
      <c r="NDY21" s="226"/>
      <c r="NDZ21" s="226"/>
      <c r="NEA21" s="226"/>
      <c r="NEB21" s="226"/>
      <c r="NEC21" s="226"/>
      <c r="NED21" s="225"/>
      <c r="NEE21" s="225"/>
      <c r="NEF21" s="225"/>
      <c r="NIG21" s="223"/>
      <c r="NIH21" s="223"/>
      <c r="NIN21" s="224"/>
      <c r="NIO21" s="225"/>
      <c r="NIP21" s="225"/>
      <c r="NIQ21" s="225"/>
      <c r="NIR21" s="224"/>
      <c r="NIS21" s="224"/>
      <c r="NIT21" s="224"/>
      <c r="NIU21" s="224"/>
      <c r="NIV21" s="225"/>
      <c r="NIW21" s="226"/>
      <c r="NIX21" s="226"/>
      <c r="NIY21" s="226"/>
      <c r="NIZ21" s="226"/>
      <c r="NJA21" s="226"/>
      <c r="NJB21" s="225"/>
      <c r="NJC21" s="225"/>
      <c r="NJD21" s="225"/>
      <c r="NNE21" s="223"/>
      <c r="NNF21" s="223"/>
      <c r="NNL21" s="224"/>
      <c r="NNM21" s="225"/>
      <c r="NNN21" s="225"/>
      <c r="NNO21" s="225"/>
      <c r="NNP21" s="224"/>
      <c r="NNQ21" s="224"/>
      <c r="NNR21" s="224"/>
      <c r="NNS21" s="224"/>
      <c r="NNT21" s="225"/>
      <c r="NNU21" s="226"/>
      <c r="NNV21" s="226"/>
      <c r="NNW21" s="226"/>
      <c r="NNX21" s="226"/>
      <c r="NNY21" s="226"/>
      <c r="NNZ21" s="225"/>
      <c r="NOA21" s="225"/>
      <c r="NOB21" s="225"/>
      <c r="NSC21" s="223"/>
      <c r="NSD21" s="223"/>
      <c r="NSJ21" s="224"/>
      <c r="NSK21" s="225"/>
      <c r="NSL21" s="225"/>
      <c r="NSM21" s="225"/>
      <c r="NSN21" s="224"/>
      <c r="NSO21" s="224"/>
      <c r="NSP21" s="224"/>
      <c r="NSQ21" s="224"/>
      <c r="NSR21" s="225"/>
      <c r="NSS21" s="226"/>
      <c r="NST21" s="226"/>
      <c r="NSU21" s="226"/>
      <c r="NSV21" s="226"/>
      <c r="NSW21" s="226"/>
      <c r="NSX21" s="225"/>
      <c r="NSY21" s="225"/>
      <c r="NSZ21" s="225"/>
      <c r="NXA21" s="223"/>
      <c r="NXB21" s="223"/>
      <c r="NXH21" s="224"/>
      <c r="NXI21" s="225"/>
      <c r="NXJ21" s="225"/>
      <c r="NXK21" s="225"/>
      <c r="NXL21" s="224"/>
      <c r="NXM21" s="224"/>
      <c r="NXN21" s="224"/>
      <c r="NXO21" s="224"/>
      <c r="NXP21" s="225"/>
      <c r="NXQ21" s="226"/>
      <c r="NXR21" s="226"/>
      <c r="NXS21" s="226"/>
      <c r="NXT21" s="226"/>
      <c r="NXU21" s="226"/>
      <c r="NXV21" s="225"/>
      <c r="NXW21" s="225"/>
      <c r="NXX21" s="225"/>
      <c r="OBY21" s="223"/>
      <c r="OBZ21" s="223"/>
      <c r="OCF21" s="224"/>
      <c r="OCG21" s="225"/>
      <c r="OCH21" s="225"/>
      <c r="OCI21" s="225"/>
      <c r="OCJ21" s="224"/>
      <c r="OCK21" s="224"/>
      <c r="OCL21" s="224"/>
      <c r="OCM21" s="224"/>
      <c r="OCN21" s="225"/>
      <c r="OCO21" s="226"/>
      <c r="OCP21" s="226"/>
      <c r="OCQ21" s="226"/>
      <c r="OCR21" s="226"/>
      <c r="OCS21" s="226"/>
      <c r="OCT21" s="225"/>
      <c r="OCU21" s="225"/>
      <c r="OCV21" s="225"/>
      <c r="OGW21" s="223"/>
      <c r="OGX21" s="223"/>
      <c r="OHD21" s="224"/>
      <c r="OHE21" s="225"/>
      <c r="OHF21" s="225"/>
      <c r="OHG21" s="225"/>
      <c r="OHH21" s="224"/>
      <c r="OHI21" s="224"/>
      <c r="OHJ21" s="224"/>
      <c r="OHK21" s="224"/>
      <c r="OHL21" s="225"/>
      <c r="OHM21" s="226"/>
      <c r="OHN21" s="226"/>
      <c r="OHO21" s="226"/>
      <c r="OHP21" s="226"/>
      <c r="OHQ21" s="226"/>
      <c r="OHR21" s="225"/>
      <c r="OHS21" s="225"/>
      <c r="OHT21" s="225"/>
      <c r="OLU21" s="223"/>
      <c r="OLV21" s="223"/>
      <c r="OMB21" s="224"/>
      <c r="OMC21" s="225"/>
      <c r="OMD21" s="225"/>
      <c r="OME21" s="225"/>
      <c r="OMF21" s="224"/>
      <c r="OMG21" s="224"/>
      <c r="OMH21" s="224"/>
      <c r="OMI21" s="224"/>
      <c r="OMJ21" s="225"/>
      <c r="OMK21" s="226"/>
      <c r="OML21" s="226"/>
      <c r="OMM21" s="226"/>
      <c r="OMN21" s="226"/>
      <c r="OMO21" s="226"/>
      <c r="OMP21" s="225"/>
      <c r="OMQ21" s="225"/>
      <c r="OMR21" s="225"/>
      <c r="OQS21" s="223"/>
      <c r="OQT21" s="223"/>
      <c r="OQZ21" s="224"/>
      <c r="ORA21" s="225"/>
      <c r="ORB21" s="225"/>
      <c r="ORC21" s="225"/>
      <c r="ORD21" s="224"/>
      <c r="ORE21" s="224"/>
      <c r="ORF21" s="224"/>
      <c r="ORG21" s="224"/>
      <c r="ORH21" s="225"/>
      <c r="ORI21" s="226"/>
      <c r="ORJ21" s="226"/>
      <c r="ORK21" s="226"/>
      <c r="ORL21" s="226"/>
      <c r="ORM21" s="226"/>
      <c r="ORN21" s="225"/>
      <c r="ORO21" s="225"/>
      <c r="ORP21" s="225"/>
      <c r="OVQ21" s="223"/>
      <c r="OVR21" s="223"/>
      <c r="OVX21" s="224"/>
      <c r="OVY21" s="225"/>
      <c r="OVZ21" s="225"/>
      <c r="OWA21" s="225"/>
      <c r="OWB21" s="224"/>
      <c r="OWC21" s="224"/>
      <c r="OWD21" s="224"/>
      <c r="OWE21" s="224"/>
      <c r="OWF21" s="225"/>
      <c r="OWG21" s="226"/>
      <c r="OWH21" s="226"/>
      <c r="OWI21" s="226"/>
      <c r="OWJ21" s="226"/>
      <c r="OWK21" s="226"/>
      <c r="OWL21" s="225"/>
      <c r="OWM21" s="225"/>
      <c r="OWN21" s="225"/>
      <c r="PAO21" s="223"/>
      <c r="PAP21" s="223"/>
      <c r="PAV21" s="224"/>
      <c r="PAW21" s="225"/>
      <c r="PAX21" s="225"/>
      <c r="PAY21" s="225"/>
      <c r="PAZ21" s="224"/>
      <c r="PBA21" s="224"/>
      <c r="PBB21" s="224"/>
      <c r="PBC21" s="224"/>
      <c r="PBD21" s="225"/>
      <c r="PBE21" s="226"/>
      <c r="PBF21" s="226"/>
      <c r="PBG21" s="226"/>
      <c r="PBH21" s="226"/>
      <c r="PBI21" s="226"/>
      <c r="PBJ21" s="225"/>
      <c r="PBK21" s="225"/>
      <c r="PBL21" s="225"/>
      <c r="PFM21" s="223"/>
      <c r="PFN21" s="223"/>
      <c r="PFT21" s="224"/>
      <c r="PFU21" s="225"/>
      <c r="PFV21" s="225"/>
      <c r="PFW21" s="225"/>
      <c r="PFX21" s="224"/>
      <c r="PFY21" s="224"/>
      <c r="PFZ21" s="224"/>
      <c r="PGA21" s="224"/>
      <c r="PGB21" s="225"/>
      <c r="PGC21" s="226"/>
      <c r="PGD21" s="226"/>
      <c r="PGE21" s="226"/>
      <c r="PGF21" s="226"/>
      <c r="PGG21" s="226"/>
      <c r="PGH21" s="225"/>
      <c r="PGI21" s="225"/>
      <c r="PGJ21" s="225"/>
      <c r="PKK21" s="223"/>
      <c r="PKL21" s="223"/>
      <c r="PKR21" s="224"/>
      <c r="PKS21" s="225"/>
      <c r="PKT21" s="225"/>
      <c r="PKU21" s="225"/>
      <c r="PKV21" s="224"/>
      <c r="PKW21" s="224"/>
      <c r="PKX21" s="224"/>
      <c r="PKY21" s="224"/>
      <c r="PKZ21" s="225"/>
      <c r="PLA21" s="226"/>
      <c r="PLB21" s="226"/>
      <c r="PLC21" s="226"/>
      <c r="PLD21" s="226"/>
      <c r="PLE21" s="226"/>
      <c r="PLF21" s="225"/>
      <c r="PLG21" s="225"/>
      <c r="PLH21" s="225"/>
      <c r="PPI21" s="223"/>
      <c r="PPJ21" s="223"/>
      <c r="PPP21" s="224"/>
      <c r="PPQ21" s="225"/>
      <c r="PPR21" s="225"/>
      <c r="PPS21" s="225"/>
      <c r="PPT21" s="224"/>
      <c r="PPU21" s="224"/>
      <c r="PPV21" s="224"/>
      <c r="PPW21" s="224"/>
      <c r="PPX21" s="225"/>
      <c r="PPY21" s="226"/>
      <c r="PPZ21" s="226"/>
      <c r="PQA21" s="226"/>
      <c r="PQB21" s="226"/>
      <c r="PQC21" s="226"/>
      <c r="PQD21" s="225"/>
      <c r="PQE21" s="225"/>
      <c r="PQF21" s="225"/>
      <c r="PUG21" s="223"/>
      <c r="PUH21" s="223"/>
      <c r="PUN21" s="224"/>
      <c r="PUO21" s="225"/>
      <c r="PUP21" s="225"/>
      <c r="PUQ21" s="225"/>
      <c r="PUR21" s="224"/>
      <c r="PUS21" s="224"/>
      <c r="PUT21" s="224"/>
      <c r="PUU21" s="224"/>
      <c r="PUV21" s="225"/>
      <c r="PUW21" s="226"/>
      <c r="PUX21" s="226"/>
      <c r="PUY21" s="226"/>
      <c r="PUZ21" s="226"/>
      <c r="PVA21" s="226"/>
      <c r="PVB21" s="225"/>
      <c r="PVC21" s="225"/>
      <c r="PVD21" s="225"/>
      <c r="PZE21" s="223"/>
      <c r="PZF21" s="223"/>
      <c r="PZL21" s="224"/>
      <c r="PZM21" s="225"/>
      <c r="PZN21" s="225"/>
      <c r="PZO21" s="225"/>
      <c r="PZP21" s="224"/>
      <c r="PZQ21" s="224"/>
      <c r="PZR21" s="224"/>
      <c r="PZS21" s="224"/>
      <c r="PZT21" s="225"/>
      <c r="PZU21" s="226"/>
      <c r="PZV21" s="226"/>
      <c r="PZW21" s="226"/>
      <c r="PZX21" s="226"/>
      <c r="PZY21" s="226"/>
      <c r="PZZ21" s="225"/>
      <c r="QAA21" s="225"/>
      <c r="QAB21" s="225"/>
      <c r="QEC21" s="223"/>
      <c r="QED21" s="223"/>
      <c r="QEJ21" s="224"/>
      <c r="QEK21" s="225"/>
      <c r="QEL21" s="225"/>
      <c r="QEM21" s="225"/>
      <c r="QEN21" s="224"/>
      <c r="QEO21" s="224"/>
      <c r="QEP21" s="224"/>
      <c r="QEQ21" s="224"/>
      <c r="QER21" s="225"/>
      <c r="QES21" s="226"/>
      <c r="QET21" s="226"/>
      <c r="QEU21" s="226"/>
      <c r="QEV21" s="226"/>
      <c r="QEW21" s="226"/>
      <c r="QEX21" s="225"/>
      <c r="QEY21" s="225"/>
      <c r="QEZ21" s="225"/>
      <c r="QJA21" s="223"/>
      <c r="QJB21" s="223"/>
      <c r="QJH21" s="224"/>
      <c r="QJI21" s="225"/>
      <c r="QJJ21" s="225"/>
      <c r="QJK21" s="225"/>
      <c r="QJL21" s="224"/>
      <c r="QJM21" s="224"/>
      <c r="QJN21" s="224"/>
      <c r="QJO21" s="224"/>
      <c r="QJP21" s="225"/>
      <c r="QJQ21" s="226"/>
      <c r="QJR21" s="226"/>
      <c r="QJS21" s="226"/>
      <c r="QJT21" s="226"/>
      <c r="QJU21" s="226"/>
      <c r="QJV21" s="225"/>
      <c r="QJW21" s="225"/>
      <c r="QJX21" s="225"/>
      <c r="QNY21" s="223"/>
      <c r="QNZ21" s="223"/>
      <c r="QOF21" s="224"/>
      <c r="QOG21" s="225"/>
      <c r="QOH21" s="225"/>
      <c r="QOI21" s="225"/>
      <c r="QOJ21" s="224"/>
      <c r="QOK21" s="224"/>
      <c r="QOL21" s="224"/>
      <c r="QOM21" s="224"/>
      <c r="QON21" s="225"/>
      <c r="QOO21" s="226"/>
      <c r="QOP21" s="226"/>
      <c r="QOQ21" s="226"/>
      <c r="QOR21" s="226"/>
      <c r="QOS21" s="226"/>
      <c r="QOT21" s="225"/>
      <c r="QOU21" s="225"/>
      <c r="QOV21" s="225"/>
      <c r="QSW21" s="223"/>
      <c r="QSX21" s="223"/>
      <c r="QTD21" s="224"/>
      <c r="QTE21" s="225"/>
      <c r="QTF21" s="225"/>
      <c r="QTG21" s="225"/>
      <c r="QTH21" s="224"/>
      <c r="QTI21" s="224"/>
      <c r="QTJ21" s="224"/>
      <c r="QTK21" s="224"/>
      <c r="QTL21" s="225"/>
      <c r="QTM21" s="226"/>
      <c r="QTN21" s="226"/>
      <c r="QTO21" s="226"/>
      <c r="QTP21" s="226"/>
      <c r="QTQ21" s="226"/>
      <c r="QTR21" s="225"/>
      <c r="QTS21" s="225"/>
      <c r="QTT21" s="225"/>
      <c r="QXU21" s="223"/>
      <c r="QXV21" s="223"/>
      <c r="QYB21" s="224"/>
      <c r="QYC21" s="225"/>
      <c r="QYD21" s="225"/>
      <c r="QYE21" s="225"/>
      <c r="QYF21" s="224"/>
      <c r="QYG21" s="224"/>
      <c r="QYH21" s="224"/>
      <c r="QYI21" s="224"/>
      <c r="QYJ21" s="225"/>
      <c r="QYK21" s="226"/>
      <c r="QYL21" s="226"/>
      <c r="QYM21" s="226"/>
      <c r="QYN21" s="226"/>
      <c r="QYO21" s="226"/>
      <c r="QYP21" s="225"/>
      <c r="QYQ21" s="225"/>
      <c r="QYR21" s="225"/>
      <c r="RCS21" s="223"/>
      <c r="RCT21" s="223"/>
      <c r="RCZ21" s="224"/>
      <c r="RDA21" s="225"/>
      <c r="RDB21" s="225"/>
      <c r="RDC21" s="225"/>
      <c r="RDD21" s="224"/>
      <c r="RDE21" s="224"/>
      <c r="RDF21" s="224"/>
      <c r="RDG21" s="224"/>
      <c r="RDH21" s="225"/>
      <c r="RDI21" s="226"/>
      <c r="RDJ21" s="226"/>
      <c r="RDK21" s="226"/>
      <c r="RDL21" s="226"/>
      <c r="RDM21" s="226"/>
      <c r="RDN21" s="225"/>
      <c r="RDO21" s="225"/>
      <c r="RDP21" s="225"/>
      <c r="RHQ21" s="223"/>
      <c r="RHR21" s="223"/>
      <c r="RHX21" s="224"/>
      <c r="RHY21" s="225"/>
      <c r="RHZ21" s="225"/>
      <c r="RIA21" s="225"/>
      <c r="RIB21" s="224"/>
      <c r="RIC21" s="224"/>
      <c r="RID21" s="224"/>
      <c r="RIE21" s="224"/>
      <c r="RIF21" s="225"/>
      <c r="RIG21" s="226"/>
      <c r="RIH21" s="226"/>
      <c r="RII21" s="226"/>
      <c r="RIJ21" s="226"/>
      <c r="RIK21" s="226"/>
      <c r="RIL21" s="225"/>
      <c r="RIM21" s="225"/>
      <c r="RIN21" s="225"/>
      <c r="RMO21" s="223"/>
      <c r="RMP21" s="223"/>
      <c r="RMV21" s="224"/>
      <c r="RMW21" s="225"/>
      <c r="RMX21" s="225"/>
      <c r="RMY21" s="225"/>
      <c r="RMZ21" s="224"/>
      <c r="RNA21" s="224"/>
      <c r="RNB21" s="224"/>
      <c r="RNC21" s="224"/>
      <c r="RND21" s="225"/>
      <c r="RNE21" s="226"/>
      <c r="RNF21" s="226"/>
      <c r="RNG21" s="226"/>
      <c r="RNH21" s="226"/>
      <c r="RNI21" s="226"/>
      <c r="RNJ21" s="225"/>
      <c r="RNK21" s="225"/>
      <c r="RNL21" s="225"/>
      <c r="RRM21" s="223"/>
      <c r="RRN21" s="223"/>
      <c r="RRT21" s="224"/>
      <c r="RRU21" s="225"/>
      <c r="RRV21" s="225"/>
      <c r="RRW21" s="225"/>
      <c r="RRX21" s="224"/>
      <c r="RRY21" s="224"/>
      <c r="RRZ21" s="224"/>
      <c r="RSA21" s="224"/>
      <c r="RSB21" s="225"/>
      <c r="RSC21" s="226"/>
      <c r="RSD21" s="226"/>
      <c r="RSE21" s="226"/>
      <c r="RSF21" s="226"/>
      <c r="RSG21" s="226"/>
      <c r="RSH21" s="225"/>
      <c r="RSI21" s="225"/>
      <c r="RSJ21" s="225"/>
      <c r="RWK21" s="223"/>
      <c r="RWL21" s="223"/>
      <c r="RWR21" s="224"/>
      <c r="RWS21" s="225"/>
      <c r="RWT21" s="225"/>
      <c r="RWU21" s="225"/>
      <c r="RWV21" s="224"/>
      <c r="RWW21" s="224"/>
      <c r="RWX21" s="224"/>
      <c r="RWY21" s="224"/>
      <c r="RWZ21" s="225"/>
      <c r="RXA21" s="226"/>
      <c r="RXB21" s="226"/>
      <c r="RXC21" s="226"/>
      <c r="RXD21" s="226"/>
      <c r="RXE21" s="226"/>
      <c r="RXF21" s="225"/>
      <c r="RXG21" s="225"/>
      <c r="RXH21" s="225"/>
      <c r="SBI21" s="223"/>
      <c r="SBJ21" s="223"/>
      <c r="SBP21" s="224"/>
      <c r="SBQ21" s="225"/>
      <c r="SBR21" s="225"/>
      <c r="SBS21" s="225"/>
      <c r="SBT21" s="224"/>
      <c r="SBU21" s="224"/>
      <c r="SBV21" s="224"/>
      <c r="SBW21" s="224"/>
      <c r="SBX21" s="225"/>
      <c r="SBY21" s="226"/>
      <c r="SBZ21" s="226"/>
      <c r="SCA21" s="226"/>
      <c r="SCB21" s="226"/>
      <c r="SCC21" s="226"/>
      <c r="SCD21" s="225"/>
      <c r="SCE21" s="225"/>
      <c r="SCF21" s="225"/>
    </row>
    <row r="22" spans="1:1024 1129:2048 2153:3072 3177:4096 4201:5120 5225:6144 6249:7168 7273:8192 8297:9216 9321:10240 10345:11264 11369:12288 12393:12928" ht="13.2" x14ac:dyDescent="0.25">
      <c r="CY22" s="221">
        <v>20</v>
      </c>
      <c r="CZ22" s="221" t="str">
        <f>Tournament!H32</f>
        <v>Czech Republic</v>
      </c>
      <c r="DA22" s="221">
        <f>IF(AND(Tournament!J32&lt;&gt;"",Tournament!L32&lt;&gt;""),Tournament!J32,0)</f>
        <v>0</v>
      </c>
      <c r="DB22" s="221">
        <f>IF(AND(Tournament!L32&lt;&gt;"",Tournament!J32&lt;&gt;""),Tournament!L32,0)</f>
        <v>0</v>
      </c>
      <c r="DC22" s="221" t="str">
        <f>Tournament!N32</f>
        <v>Croatia</v>
      </c>
      <c r="DD22" s="221" t="str">
        <f>IF(AND(Tournament!J32&lt;&gt;"",Tournament!L32&lt;&gt;""),IF(DA22&gt;DB22,"W",IF(DA22=DB22,"D","L")),"")</f>
        <v/>
      </c>
      <c r="DE22" s="221" t="str">
        <f t="shared" si="0"/>
        <v/>
      </c>
      <c r="DH22" s="224" t="s">
        <v>17</v>
      </c>
      <c r="DI22" s="225" t="s">
        <v>15</v>
      </c>
      <c r="DJ22" s="225" t="s">
        <v>111</v>
      </c>
      <c r="DK22" s="225" t="s">
        <v>112</v>
      </c>
      <c r="DL22" s="224" t="s">
        <v>15</v>
      </c>
      <c r="DM22" s="224" t="s">
        <v>17</v>
      </c>
      <c r="DN22" s="224" t="s">
        <v>112</v>
      </c>
      <c r="DO22" s="224" t="s">
        <v>111</v>
      </c>
      <c r="DP22" s="225"/>
      <c r="DQ22" s="226">
        <f>IFERROR(MATCH(DQ12,DH22:DK22,0),0)</f>
        <v>2</v>
      </c>
      <c r="DR22" s="226">
        <f>IFERROR(MATCH(DR12,DH22:DK22,0),0)</f>
        <v>3</v>
      </c>
      <c r="DS22" s="226">
        <f>IFERROR(MATCH(DS12,DH22:DK22,0),0)</f>
        <v>0</v>
      </c>
      <c r="DT22" s="226">
        <f>IFERROR(MATCH(DT12,DH22:DK22,0),0)</f>
        <v>1</v>
      </c>
      <c r="DU22" s="226">
        <f t="shared" si="57"/>
        <v>6</v>
      </c>
      <c r="DV22" s="225" t="s">
        <v>17</v>
      </c>
      <c r="DW22" s="225" t="str">
        <f>VLOOKUP(1,A4:B7,2,FALSE)</f>
        <v>France</v>
      </c>
      <c r="DX22" s="225"/>
      <c r="HW22" s="221">
        <v>20</v>
      </c>
      <c r="HX22" s="221" t="str">
        <f t="shared" si="3"/>
        <v>Czech Republic</v>
      </c>
      <c r="HY22" s="223">
        <f ca="1">IF(OFFSET('Prediction Sheet'!$W29,0,HY$1)&lt;&gt;"",OFFSET('Prediction Sheet'!$W29,0,HY$1),0)</f>
        <v>0</v>
      </c>
      <c r="HZ22" s="223">
        <f ca="1">IF(OFFSET('Prediction Sheet'!$Y29,0,HY$1)&lt;&gt;"",OFFSET('Prediction Sheet'!$Y29,0,HY$1),0)</f>
        <v>0</v>
      </c>
      <c r="IA22" s="221" t="str">
        <f t="shared" si="4"/>
        <v>Croatia</v>
      </c>
      <c r="IB22" s="221" t="str">
        <f ca="1">IF(AND(OFFSET('Prediction Sheet'!$W29,0,HY$1)&lt;&gt;"",OFFSET('Prediction Sheet'!$Y29,0,HY$1)&lt;&gt;""),IF(HY22&gt;HZ22,"W",IF(HY22=HZ22,"D","L")),"")</f>
        <v/>
      </c>
      <c r="IC22" s="221" t="str">
        <f t="shared" ca="1" si="5"/>
        <v/>
      </c>
      <c r="IF22" s="224" t="s">
        <v>17</v>
      </c>
      <c r="IG22" s="225" t="s">
        <v>15</v>
      </c>
      <c r="IH22" s="225" t="s">
        <v>111</v>
      </c>
      <c r="II22" s="225" t="s">
        <v>112</v>
      </c>
      <c r="IJ22" s="224" t="s">
        <v>15</v>
      </c>
      <c r="IK22" s="224" t="s">
        <v>17</v>
      </c>
      <c r="IL22" s="224" t="s">
        <v>112</v>
      </c>
      <c r="IM22" s="224" t="s">
        <v>111</v>
      </c>
      <c r="IN22" s="225"/>
      <c r="IO22" s="226">
        <f ca="1">IFERROR(MATCH(IO12,IF22:II22,0),0)</f>
        <v>2</v>
      </c>
      <c r="IP22" s="226">
        <f ca="1">IFERROR(MATCH(IP12,IF22:II22,0),0)</f>
        <v>3</v>
      </c>
      <c r="IQ22" s="226">
        <f ca="1">IFERROR(MATCH(IQ12,IF22:II22,0),0)</f>
        <v>0</v>
      </c>
      <c r="IR22" s="226">
        <f ca="1">IFERROR(MATCH(IR12,IF22:II22,0),0)</f>
        <v>1</v>
      </c>
      <c r="IS22" s="226">
        <f t="shared" ca="1" si="61"/>
        <v>6</v>
      </c>
      <c r="IT22" s="225" t="s">
        <v>17</v>
      </c>
      <c r="IU22" s="225" t="str">
        <f ca="1">VLOOKUP(1,DY4:DZ7,2,FALSE)</f>
        <v>France</v>
      </c>
      <c r="IV22" s="225">
        <f t="shared" ca="1" si="74"/>
        <v>1</v>
      </c>
      <c r="MW22" s="223"/>
      <c r="MX22" s="223"/>
      <c r="ND22" s="224"/>
      <c r="NE22" s="225"/>
      <c r="NF22" s="225"/>
      <c r="NG22" s="225"/>
      <c r="NH22" s="224"/>
      <c r="NI22" s="224"/>
      <c r="NJ22" s="224"/>
      <c r="NK22" s="224"/>
      <c r="NL22" s="225"/>
      <c r="NM22" s="226"/>
      <c r="NN22" s="226"/>
      <c r="NO22" s="226"/>
      <c r="NP22" s="226"/>
      <c r="NQ22" s="226"/>
      <c r="NR22" s="225"/>
      <c r="NS22" s="225"/>
      <c r="NT22" s="225"/>
      <c r="RU22" s="223"/>
      <c r="RV22" s="223"/>
      <c r="SB22" s="224"/>
      <c r="SC22" s="225"/>
      <c r="SD22" s="225"/>
      <c r="SE22" s="225"/>
      <c r="SF22" s="224"/>
      <c r="SG22" s="224"/>
      <c r="SH22" s="224"/>
      <c r="SI22" s="224"/>
      <c r="SJ22" s="225"/>
      <c r="SK22" s="226"/>
      <c r="SL22" s="226"/>
      <c r="SM22" s="226"/>
      <c r="SN22" s="226"/>
      <c r="SO22" s="226"/>
      <c r="SP22" s="225"/>
      <c r="SQ22" s="225"/>
      <c r="SR22" s="225"/>
      <c r="WS22" s="223"/>
      <c r="WT22" s="223"/>
      <c r="WZ22" s="224"/>
      <c r="XA22" s="225"/>
      <c r="XB22" s="225"/>
      <c r="XC22" s="225"/>
      <c r="XD22" s="224"/>
      <c r="XE22" s="224"/>
      <c r="XF22" s="224"/>
      <c r="XG22" s="224"/>
      <c r="XH22" s="225"/>
      <c r="XI22" s="226"/>
      <c r="XJ22" s="226"/>
      <c r="XK22" s="226"/>
      <c r="XL22" s="226"/>
      <c r="XM22" s="226"/>
      <c r="XN22" s="225"/>
      <c r="XO22" s="225"/>
      <c r="XP22" s="225"/>
      <c r="ABQ22" s="223"/>
      <c r="ABR22" s="223"/>
      <c r="ABX22" s="224"/>
      <c r="ABY22" s="225"/>
      <c r="ABZ22" s="225"/>
      <c r="ACA22" s="225"/>
      <c r="ACB22" s="224"/>
      <c r="ACC22" s="224"/>
      <c r="ACD22" s="224"/>
      <c r="ACE22" s="224"/>
      <c r="ACF22" s="225"/>
      <c r="ACG22" s="226"/>
      <c r="ACH22" s="226"/>
      <c r="ACI22" s="226"/>
      <c r="ACJ22" s="226"/>
      <c r="ACK22" s="226"/>
      <c r="ACL22" s="225"/>
      <c r="ACM22" s="225"/>
      <c r="ACN22" s="225"/>
      <c r="AGO22" s="223"/>
      <c r="AGP22" s="223"/>
      <c r="AGV22" s="224"/>
      <c r="AGW22" s="225"/>
      <c r="AGX22" s="225"/>
      <c r="AGY22" s="225"/>
      <c r="AGZ22" s="224"/>
      <c r="AHA22" s="224"/>
      <c r="AHB22" s="224"/>
      <c r="AHC22" s="224"/>
      <c r="AHD22" s="225"/>
      <c r="AHE22" s="226"/>
      <c r="AHF22" s="226"/>
      <c r="AHG22" s="226"/>
      <c r="AHH22" s="226"/>
      <c r="AHI22" s="226"/>
      <c r="AHJ22" s="225"/>
      <c r="AHK22" s="225"/>
      <c r="AHL22" s="225"/>
      <c r="ALM22" s="223"/>
      <c r="ALN22" s="223"/>
      <c r="ALT22" s="224"/>
      <c r="ALU22" s="225"/>
      <c r="ALV22" s="225"/>
      <c r="ALW22" s="225"/>
      <c r="ALX22" s="224"/>
      <c r="ALY22" s="224"/>
      <c r="ALZ22" s="224"/>
      <c r="AMA22" s="224"/>
      <c r="AMB22" s="225"/>
      <c r="AMC22" s="226"/>
      <c r="AMD22" s="226"/>
      <c r="AME22" s="226"/>
      <c r="AMF22" s="226"/>
      <c r="AMG22" s="226"/>
      <c r="AMH22" s="225"/>
      <c r="AMI22" s="225"/>
      <c r="AMJ22" s="225"/>
      <c r="AQK22" s="223"/>
      <c r="AQL22" s="223"/>
      <c r="AQR22" s="224"/>
      <c r="AQS22" s="225"/>
      <c r="AQT22" s="225"/>
      <c r="AQU22" s="225"/>
      <c r="AQV22" s="224"/>
      <c r="AQW22" s="224"/>
      <c r="AQX22" s="224"/>
      <c r="AQY22" s="224"/>
      <c r="AQZ22" s="225"/>
      <c r="ARA22" s="226"/>
      <c r="ARB22" s="226"/>
      <c r="ARC22" s="226"/>
      <c r="ARD22" s="226"/>
      <c r="ARE22" s="226"/>
      <c r="ARF22" s="225"/>
      <c r="ARG22" s="225"/>
      <c r="ARH22" s="225"/>
      <c r="AVI22" s="223"/>
      <c r="AVJ22" s="223"/>
      <c r="AVP22" s="224"/>
      <c r="AVQ22" s="225"/>
      <c r="AVR22" s="225"/>
      <c r="AVS22" s="225"/>
      <c r="AVT22" s="224"/>
      <c r="AVU22" s="224"/>
      <c r="AVV22" s="224"/>
      <c r="AVW22" s="224"/>
      <c r="AVX22" s="225"/>
      <c r="AVY22" s="226"/>
      <c r="AVZ22" s="226"/>
      <c r="AWA22" s="226"/>
      <c r="AWB22" s="226"/>
      <c r="AWC22" s="226"/>
      <c r="AWD22" s="225"/>
      <c r="AWE22" s="225"/>
      <c r="AWF22" s="225"/>
      <c r="BAG22" s="223"/>
      <c r="BAH22" s="223"/>
      <c r="BAN22" s="224"/>
      <c r="BAO22" s="225"/>
      <c r="BAP22" s="225"/>
      <c r="BAQ22" s="225"/>
      <c r="BAR22" s="224"/>
      <c r="BAS22" s="224"/>
      <c r="BAT22" s="224"/>
      <c r="BAU22" s="224"/>
      <c r="BAV22" s="225"/>
      <c r="BAW22" s="226"/>
      <c r="BAX22" s="226"/>
      <c r="BAY22" s="226"/>
      <c r="BAZ22" s="226"/>
      <c r="BBA22" s="226"/>
      <c r="BBB22" s="225"/>
      <c r="BBC22" s="225"/>
      <c r="BBD22" s="225"/>
      <c r="BFE22" s="223"/>
      <c r="BFF22" s="223"/>
      <c r="BFL22" s="224"/>
      <c r="BFM22" s="225"/>
      <c r="BFN22" s="225"/>
      <c r="BFO22" s="225"/>
      <c r="BFP22" s="224"/>
      <c r="BFQ22" s="224"/>
      <c r="BFR22" s="224"/>
      <c r="BFS22" s="224"/>
      <c r="BFT22" s="225"/>
      <c r="BFU22" s="226"/>
      <c r="BFV22" s="226"/>
      <c r="BFW22" s="226"/>
      <c r="BFX22" s="226"/>
      <c r="BFY22" s="226"/>
      <c r="BFZ22" s="225"/>
      <c r="BGA22" s="225"/>
      <c r="BGB22" s="225"/>
      <c r="BKC22" s="223"/>
      <c r="BKD22" s="223"/>
      <c r="BKJ22" s="224"/>
      <c r="BKK22" s="225"/>
      <c r="BKL22" s="225"/>
      <c r="BKM22" s="225"/>
      <c r="BKN22" s="224"/>
      <c r="BKO22" s="224"/>
      <c r="BKP22" s="224"/>
      <c r="BKQ22" s="224"/>
      <c r="BKR22" s="225"/>
      <c r="BKS22" s="226"/>
      <c r="BKT22" s="226"/>
      <c r="BKU22" s="226"/>
      <c r="BKV22" s="226"/>
      <c r="BKW22" s="226"/>
      <c r="BKX22" s="225"/>
      <c r="BKY22" s="225"/>
      <c r="BKZ22" s="225"/>
      <c r="BPA22" s="223"/>
      <c r="BPB22" s="223"/>
      <c r="BPH22" s="224"/>
      <c r="BPI22" s="225"/>
      <c r="BPJ22" s="225"/>
      <c r="BPK22" s="225"/>
      <c r="BPL22" s="224"/>
      <c r="BPM22" s="224"/>
      <c r="BPN22" s="224"/>
      <c r="BPO22" s="224"/>
      <c r="BPP22" s="225"/>
      <c r="BPQ22" s="226"/>
      <c r="BPR22" s="226"/>
      <c r="BPS22" s="226"/>
      <c r="BPT22" s="226"/>
      <c r="BPU22" s="226"/>
      <c r="BPV22" s="225"/>
      <c r="BPW22" s="225"/>
      <c r="BPX22" s="225"/>
      <c r="BTY22" s="223"/>
      <c r="BTZ22" s="223"/>
      <c r="BUF22" s="224"/>
      <c r="BUG22" s="225"/>
      <c r="BUH22" s="225"/>
      <c r="BUI22" s="225"/>
      <c r="BUJ22" s="224"/>
      <c r="BUK22" s="224"/>
      <c r="BUL22" s="224"/>
      <c r="BUM22" s="224"/>
      <c r="BUN22" s="225"/>
      <c r="BUO22" s="226"/>
      <c r="BUP22" s="226"/>
      <c r="BUQ22" s="226"/>
      <c r="BUR22" s="226"/>
      <c r="BUS22" s="226"/>
      <c r="BUT22" s="225"/>
      <c r="BUU22" s="225"/>
      <c r="BUV22" s="225"/>
      <c r="BYW22" s="223"/>
      <c r="BYX22" s="223"/>
      <c r="BZD22" s="224"/>
      <c r="BZE22" s="225"/>
      <c r="BZF22" s="225"/>
      <c r="BZG22" s="225"/>
      <c r="BZH22" s="224"/>
      <c r="BZI22" s="224"/>
      <c r="BZJ22" s="224"/>
      <c r="BZK22" s="224"/>
      <c r="BZL22" s="225"/>
      <c r="BZM22" s="226"/>
      <c r="BZN22" s="226"/>
      <c r="BZO22" s="226"/>
      <c r="BZP22" s="226"/>
      <c r="BZQ22" s="226"/>
      <c r="BZR22" s="225"/>
      <c r="BZS22" s="225"/>
      <c r="BZT22" s="225"/>
      <c r="CDU22" s="223"/>
      <c r="CDV22" s="223"/>
      <c r="CEB22" s="224"/>
      <c r="CEC22" s="225"/>
      <c r="CED22" s="225"/>
      <c r="CEE22" s="225"/>
      <c r="CEF22" s="224"/>
      <c r="CEG22" s="224"/>
      <c r="CEH22" s="224"/>
      <c r="CEI22" s="224"/>
      <c r="CEJ22" s="225"/>
      <c r="CEK22" s="226"/>
      <c r="CEL22" s="226"/>
      <c r="CEM22" s="226"/>
      <c r="CEN22" s="226"/>
      <c r="CEO22" s="226"/>
      <c r="CEP22" s="225"/>
      <c r="CEQ22" s="225"/>
      <c r="CER22" s="225"/>
      <c r="CIS22" s="223"/>
      <c r="CIT22" s="223"/>
      <c r="CIZ22" s="224"/>
      <c r="CJA22" s="225"/>
      <c r="CJB22" s="225"/>
      <c r="CJC22" s="225"/>
      <c r="CJD22" s="224"/>
      <c r="CJE22" s="224"/>
      <c r="CJF22" s="224"/>
      <c r="CJG22" s="224"/>
      <c r="CJH22" s="225"/>
      <c r="CJI22" s="226"/>
      <c r="CJJ22" s="226"/>
      <c r="CJK22" s="226"/>
      <c r="CJL22" s="226"/>
      <c r="CJM22" s="226"/>
      <c r="CJN22" s="225"/>
      <c r="CJO22" s="225"/>
      <c r="CJP22" s="225"/>
      <c r="CNQ22" s="223"/>
      <c r="CNR22" s="223"/>
      <c r="CNX22" s="224"/>
      <c r="CNY22" s="225"/>
      <c r="CNZ22" s="225"/>
      <c r="COA22" s="225"/>
      <c r="COB22" s="224"/>
      <c r="COC22" s="224"/>
      <c r="COD22" s="224"/>
      <c r="COE22" s="224"/>
      <c r="COF22" s="225"/>
      <c r="COG22" s="226"/>
      <c r="COH22" s="226"/>
      <c r="COI22" s="226"/>
      <c r="COJ22" s="226"/>
      <c r="COK22" s="226"/>
      <c r="COL22" s="225"/>
      <c r="COM22" s="225"/>
      <c r="CON22" s="225"/>
      <c r="CSO22" s="223"/>
      <c r="CSP22" s="223"/>
      <c r="CSV22" s="224"/>
      <c r="CSW22" s="225"/>
      <c r="CSX22" s="225"/>
      <c r="CSY22" s="225"/>
      <c r="CSZ22" s="224"/>
      <c r="CTA22" s="224"/>
      <c r="CTB22" s="224"/>
      <c r="CTC22" s="224"/>
      <c r="CTD22" s="225"/>
      <c r="CTE22" s="226"/>
      <c r="CTF22" s="226"/>
      <c r="CTG22" s="226"/>
      <c r="CTH22" s="226"/>
      <c r="CTI22" s="226"/>
      <c r="CTJ22" s="225"/>
      <c r="CTK22" s="225"/>
      <c r="CTL22" s="225"/>
      <c r="CXM22" s="223"/>
      <c r="CXN22" s="223"/>
      <c r="CXT22" s="224"/>
      <c r="CXU22" s="225"/>
      <c r="CXV22" s="225"/>
      <c r="CXW22" s="225"/>
      <c r="CXX22" s="224"/>
      <c r="CXY22" s="224"/>
      <c r="CXZ22" s="224"/>
      <c r="CYA22" s="224"/>
      <c r="CYB22" s="225"/>
      <c r="CYC22" s="226"/>
      <c r="CYD22" s="226"/>
      <c r="CYE22" s="226"/>
      <c r="CYF22" s="226"/>
      <c r="CYG22" s="226"/>
      <c r="CYH22" s="225"/>
      <c r="CYI22" s="225"/>
      <c r="CYJ22" s="225"/>
      <c r="DCK22" s="223"/>
      <c r="DCL22" s="223"/>
      <c r="DCR22" s="224"/>
      <c r="DCS22" s="225"/>
      <c r="DCT22" s="225"/>
      <c r="DCU22" s="225"/>
      <c r="DCV22" s="224"/>
      <c r="DCW22" s="224"/>
      <c r="DCX22" s="224"/>
      <c r="DCY22" s="224"/>
      <c r="DCZ22" s="225"/>
      <c r="DDA22" s="226"/>
      <c r="DDB22" s="226"/>
      <c r="DDC22" s="226"/>
      <c r="DDD22" s="226"/>
      <c r="DDE22" s="226"/>
      <c r="DDF22" s="225"/>
      <c r="DDG22" s="225"/>
      <c r="DDH22" s="225"/>
      <c r="DHI22" s="223"/>
      <c r="DHJ22" s="223"/>
      <c r="DHP22" s="224"/>
      <c r="DHQ22" s="225"/>
      <c r="DHR22" s="225"/>
      <c r="DHS22" s="225"/>
      <c r="DHT22" s="224"/>
      <c r="DHU22" s="224"/>
      <c r="DHV22" s="224"/>
      <c r="DHW22" s="224"/>
      <c r="DHX22" s="225"/>
      <c r="DHY22" s="226"/>
      <c r="DHZ22" s="226"/>
      <c r="DIA22" s="226"/>
      <c r="DIB22" s="226"/>
      <c r="DIC22" s="226"/>
      <c r="DID22" s="225"/>
      <c r="DIE22" s="225"/>
      <c r="DIF22" s="225"/>
      <c r="DMG22" s="223"/>
      <c r="DMH22" s="223"/>
      <c r="DMN22" s="224"/>
      <c r="DMO22" s="225"/>
      <c r="DMP22" s="225"/>
      <c r="DMQ22" s="225"/>
      <c r="DMR22" s="224"/>
      <c r="DMS22" s="224"/>
      <c r="DMT22" s="224"/>
      <c r="DMU22" s="224"/>
      <c r="DMV22" s="225"/>
      <c r="DMW22" s="226"/>
      <c r="DMX22" s="226"/>
      <c r="DMY22" s="226"/>
      <c r="DMZ22" s="226"/>
      <c r="DNA22" s="226"/>
      <c r="DNB22" s="225"/>
      <c r="DNC22" s="225"/>
      <c r="DND22" s="225"/>
      <c r="DRE22" s="223"/>
      <c r="DRF22" s="223"/>
      <c r="DRL22" s="224"/>
      <c r="DRM22" s="225"/>
      <c r="DRN22" s="225"/>
      <c r="DRO22" s="225"/>
      <c r="DRP22" s="224"/>
      <c r="DRQ22" s="224"/>
      <c r="DRR22" s="224"/>
      <c r="DRS22" s="224"/>
      <c r="DRT22" s="225"/>
      <c r="DRU22" s="226"/>
      <c r="DRV22" s="226"/>
      <c r="DRW22" s="226"/>
      <c r="DRX22" s="226"/>
      <c r="DRY22" s="226"/>
      <c r="DRZ22" s="225"/>
      <c r="DSA22" s="225"/>
      <c r="DSB22" s="225"/>
      <c r="DWC22" s="223"/>
      <c r="DWD22" s="223"/>
      <c r="DWJ22" s="224"/>
      <c r="DWK22" s="225"/>
      <c r="DWL22" s="225"/>
      <c r="DWM22" s="225"/>
      <c r="DWN22" s="224"/>
      <c r="DWO22" s="224"/>
      <c r="DWP22" s="224"/>
      <c r="DWQ22" s="224"/>
      <c r="DWR22" s="225"/>
      <c r="DWS22" s="226"/>
      <c r="DWT22" s="226"/>
      <c r="DWU22" s="226"/>
      <c r="DWV22" s="226"/>
      <c r="DWW22" s="226"/>
      <c r="DWX22" s="225"/>
      <c r="DWY22" s="225"/>
      <c r="DWZ22" s="225"/>
      <c r="EBA22" s="223"/>
      <c r="EBB22" s="223"/>
      <c r="EBH22" s="224"/>
      <c r="EBI22" s="225"/>
      <c r="EBJ22" s="225"/>
      <c r="EBK22" s="225"/>
      <c r="EBL22" s="224"/>
      <c r="EBM22" s="224"/>
      <c r="EBN22" s="224"/>
      <c r="EBO22" s="224"/>
      <c r="EBP22" s="225"/>
      <c r="EBQ22" s="226"/>
      <c r="EBR22" s="226"/>
      <c r="EBS22" s="226"/>
      <c r="EBT22" s="226"/>
      <c r="EBU22" s="226"/>
      <c r="EBV22" s="225"/>
      <c r="EBW22" s="225"/>
      <c r="EBX22" s="225"/>
      <c r="EFY22" s="223"/>
      <c r="EFZ22" s="223"/>
      <c r="EGF22" s="224"/>
      <c r="EGG22" s="225"/>
      <c r="EGH22" s="225"/>
      <c r="EGI22" s="225"/>
      <c r="EGJ22" s="224"/>
      <c r="EGK22" s="224"/>
      <c r="EGL22" s="224"/>
      <c r="EGM22" s="224"/>
      <c r="EGN22" s="225"/>
      <c r="EGO22" s="226"/>
      <c r="EGP22" s="226"/>
      <c r="EGQ22" s="226"/>
      <c r="EGR22" s="226"/>
      <c r="EGS22" s="226"/>
      <c r="EGT22" s="225"/>
      <c r="EGU22" s="225"/>
      <c r="EGV22" s="225"/>
      <c r="EKW22" s="223"/>
      <c r="EKX22" s="223"/>
      <c r="ELD22" s="224"/>
      <c r="ELE22" s="225"/>
      <c r="ELF22" s="225"/>
      <c r="ELG22" s="225"/>
      <c r="ELH22" s="224"/>
      <c r="ELI22" s="224"/>
      <c r="ELJ22" s="224"/>
      <c r="ELK22" s="224"/>
      <c r="ELL22" s="225"/>
      <c r="ELM22" s="226"/>
      <c r="ELN22" s="226"/>
      <c r="ELO22" s="226"/>
      <c r="ELP22" s="226"/>
      <c r="ELQ22" s="226"/>
      <c r="ELR22" s="225"/>
      <c r="ELS22" s="225"/>
      <c r="ELT22" s="225"/>
      <c r="EPU22" s="223"/>
      <c r="EPV22" s="223"/>
      <c r="EQB22" s="224"/>
      <c r="EQC22" s="225"/>
      <c r="EQD22" s="225"/>
      <c r="EQE22" s="225"/>
      <c r="EQF22" s="224"/>
      <c r="EQG22" s="224"/>
      <c r="EQH22" s="224"/>
      <c r="EQI22" s="224"/>
      <c r="EQJ22" s="225"/>
      <c r="EQK22" s="226"/>
      <c r="EQL22" s="226"/>
      <c r="EQM22" s="226"/>
      <c r="EQN22" s="226"/>
      <c r="EQO22" s="226"/>
      <c r="EQP22" s="225"/>
      <c r="EQQ22" s="225"/>
      <c r="EQR22" s="225"/>
      <c r="EUS22" s="223"/>
      <c r="EUT22" s="223"/>
      <c r="EUZ22" s="224"/>
      <c r="EVA22" s="225"/>
      <c r="EVB22" s="225"/>
      <c r="EVC22" s="225"/>
      <c r="EVD22" s="224"/>
      <c r="EVE22" s="224"/>
      <c r="EVF22" s="224"/>
      <c r="EVG22" s="224"/>
      <c r="EVH22" s="225"/>
      <c r="EVI22" s="226"/>
      <c r="EVJ22" s="226"/>
      <c r="EVK22" s="226"/>
      <c r="EVL22" s="226"/>
      <c r="EVM22" s="226"/>
      <c r="EVN22" s="225"/>
      <c r="EVO22" s="225"/>
      <c r="EVP22" s="225"/>
      <c r="EZQ22" s="223"/>
      <c r="EZR22" s="223"/>
      <c r="EZX22" s="224"/>
      <c r="EZY22" s="225"/>
      <c r="EZZ22" s="225"/>
      <c r="FAA22" s="225"/>
      <c r="FAB22" s="224"/>
      <c r="FAC22" s="224"/>
      <c r="FAD22" s="224"/>
      <c r="FAE22" s="224"/>
      <c r="FAF22" s="225"/>
      <c r="FAG22" s="226"/>
      <c r="FAH22" s="226"/>
      <c r="FAI22" s="226"/>
      <c r="FAJ22" s="226"/>
      <c r="FAK22" s="226"/>
      <c r="FAL22" s="225"/>
      <c r="FAM22" s="225"/>
      <c r="FAN22" s="225"/>
      <c r="FEO22" s="223"/>
      <c r="FEP22" s="223"/>
      <c r="FEV22" s="224"/>
      <c r="FEW22" s="225"/>
      <c r="FEX22" s="225"/>
      <c r="FEY22" s="225"/>
      <c r="FEZ22" s="224"/>
      <c r="FFA22" s="224"/>
      <c r="FFB22" s="224"/>
      <c r="FFC22" s="224"/>
      <c r="FFD22" s="225"/>
      <c r="FFE22" s="226"/>
      <c r="FFF22" s="226"/>
      <c r="FFG22" s="226"/>
      <c r="FFH22" s="226"/>
      <c r="FFI22" s="226"/>
      <c r="FFJ22" s="225"/>
      <c r="FFK22" s="225"/>
      <c r="FFL22" s="225"/>
      <c r="FJM22" s="223"/>
      <c r="FJN22" s="223"/>
      <c r="FJT22" s="224"/>
      <c r="FJU22" s="225"/>
      <c r="FJV22" s="225"/>
      <c r="FJW22" s="225"/>
      <c r="FJX22" s="224"/>
      <c r="FJY22" s="224"/>
      <c r="FJZ22" s="224"/>
      <c r="FKA22" s="224"/>
      <c r="FKB22" s="225"/>
      <c r="FKC22" s="226"/>
      <c r="FKD22" s="226"/>
      <c r="FKE22" s="226"/>
      <c r="FKF22" s="226"/>
      <c r="FKG22" s="226"/>
      <c r="FKH22" s="225"/>
      <c r="FKI22" s="225"/>
      <c r="FKJ22" s="225"/>
      <c r="FOK22" s="223"/>
      <c r="FOL22" s="223"/>
      <c r="FOR22" s="224"/>
      <c r="FOS22" s="225"/>
      <c r="FOT22" s="225"/>
      <c r="FOU22" s="225"/>
      <c r="FOV22" s="224"/>
      <c r="FOW22" s="224"/>
      <c r="FOX22" s="224"/>
      <c r="FOY22" s="224"/>
      <c r="FOZ22" s="225"/>
      <c r="FPA22" s="226"/>
      <c r="FPB22" s="226"/>
      <c r="FPC22" s="226"/>
      <c r="FPD22" s="226"/>
      <c r="FPE22" s="226"/>
      <c r="FPF22" s="225"/>
      <c r="FPG22" s="225"/>
      <c r="FPH22" s="225"/>
      <c r="FTI22" s="223"/>
      <c r="FTJ22" s="223"/>
      <c r="FTP22" s="224"/>
      <c r="FTQ22" s="225"/>
      <c r="FTR22" s="225"/>
      <c r="FTS22" s="225"/>
      <c r="FTT22" s="224"/>
      <c r="FTU22" s="224"/>
      <c r="FTV22" s="224"/>
      <c r="FTW22" s="224"/>
      <c r="FTX22" s="225"/>
      <c r="FTY22" s="226"/>
      <c r="FTZ22" s="226"/>
      <c r="FUA22" s="226"/>
      <c r="FUB22" s="226"/>
      <c r="FUC22" s="226"/>
      <c r="FUD22" s="225"/>
      <c r="FUE22" s="225"/>
      <c r="FUF22" s="225"/>
      <c r="FYG22" s="223"/>
      <c r="FYH22" s="223"/>
      <c r="FYN22" s="224"/>
      <c r="FYO22" s="225"/>
      <c r="FYP22" s="225"/>
      <c r="FYQ22" s="225"/>
      <c r="FYR22" s="224"/>
      <c r="FYS22" s="224"/>
      <c r="FYT22" s="224"/>
      <c r="FYU22" s="224"/>
      <c r="FYV22" s="225"/>
      <c r="FYW22" s="226"/>
      <c r="FYX22" s="226"/>
      <c r="FYY22" s="226"/>
      <c r="FYZ22" s="226"/>
      <c r="FZA22" s="226"/>
      <c r="FZB22" s="225"/>
      <c r="FZC22" s="225"/>
      <c r="FZD22" s="225"/>
      <c r="GDE22" s="223"/>
      <c r="GDF22" s="223"/>
      <c r="GDL22" s="224"/>
      <c r="GDM22" s="225"/>
      <c r="GDN22" s="225"/>
      <c r="GDO22" s="225"/>
      <c r="GDP22" s="224"/>
      <c r="GDQ22" s="224"/>
      <c r="GDR22" s="224"/>
      <c r="GDS22" s="224"/>
      <c r="GDT22" s="225"/>
      <c r="GDU22" s="226"/>
      <c r="GDV22" s="226"/>
      <c r="GDW22" s="226"/>
      <c r="GDX22" s="226"/>
      <c r="GDY22" s="226"/>
      <c r="GDZ22" s="225"/>
      <c r="GEA22" s="225"/>
      <c r="GEB22" s="225"/>
      <c r="GIC22" s="223"/>
      <c r="GID22" s="223"/>
      <c r="GIJ22" s="224"/>
      <c r="GIK22" s="225"/>
      <c r="GIL22" s="225"/>
      <c r="GIM22" s="225"/>
      <c r="GIN22" s="224"/>
      <c r="GIO22" s="224"/>
      <c r="GIP22" s="224"/>
      <c r="GIQ22" s="224"/>
      <c r="GIR22" s="225"/>
      <c r="GIS22" s="226"/>
      <c r="GIT22" s="226"/>
      <c r="GIU22" s="226"/>
      <c r="GIV22" s="226"/>
      <c r="GIW22" s="226"/>
      <c r="GIX22" s="225"/>
      <c r="GIY22" s="225"/>
      <c r="GIZ22" s="225"/>
      <c r="GNA22" s="223"/>
      <c r="GNB22" s="223"/>
      <c r="GNH22" s="224"/>
      <c r="GNI22" s="225"/>
      <c r="GNJ22" s="225"/>
      <c r="GNK22" s="225"/>
      <c r="GNL22" s="224"/>
      <c r="GNM22" s="224"/>
      <c r="GNN22" s="224"/>
      <c r="GNO22" s="224"/>
      <c r="GNP22" s="225"/>
      <c r="GNQ22" s="226"/>
      <c r="GNR22" s="226"/>
      <c r="GNS22" s="226"/>
      <c r="GNT22" s="226"/>
      <c r="GNU22" s="226"/>
      <c r="GNV22" s="225"/>
      <c r="GNW22" s="225"/>
      <c r="GNX22" s="225"/>
      <c r="GRY22" s="223"/>
      <c r="GRZ22" s="223"/>
      <c r="GSF22" s="224"/>
      <c r="GSG22" s="225"/>
      <c r="GSH22" s="225"/>
      <c r="GSI22" s="225"/>
      <c r="GSJ22" s="224"/>
      <c r="GSK22" s="224"/>
      <c r="GSL22" s="224"/>
      <c r="GSM22" s="224"/>
      <c r="GSN22" s="225"/>
      <c r="GSO22" s="226"/>
      <c r="GSP22" s="226"/>
      <c r="GSQ22" s="226"/>
      <c r="GSR22" s="226"/>
      <c r="GSS22" s="226"/>
      <c r="GST22" s="225"/>
      <c r="GSU22" s="225"/>
      <c r="GSV22" s="225"/>
      <c r="GWW22" s="223"/>
      <c r="GWX22" s="223"/>
      <c r="GXD22" s="224"/>
      <c r="GXE22" s="225"/>
      <c r="GXF22" s="225"/>
      <c r="GXG22" s="225"/>
      <c r="GXH22" s="224"/>
      <c r="GXI22" s="224"/>
      <c r="GXJ22" s="224"/>
      <c r="GXK22" s="224"/>
      <c r="GXL22" s="225"/>
      <c r="GXM22" s="226"/>
      <c r="GXN22" s="226"/>
      <c r="GXO22" s="226"/>
      <c r="GXP22" s="226"/>
      <c r="GXQ22" s="226"/>
      <c r="GXR22" s="225"/>
      <c r="GXS22" s="225"/>
      <c r="GXT22" s="225"/>
      <c r="HBU22" s="223"/>
      <c r="HBV22" s="223"/>
      <c r="HCB22" s="224"/>
      <c r="HCC22" s="225"/>
      <c r="HCD22" s="225"/>
      <c r="HCE22" s="225"/>
      <c r="HCF22" s="224"/>
      <c r="HCG22" s="224"/>
      <c r="HCH22" s="224"/>
      <c r="HCI22" s="224"/>
      <c r="HCJ22" s="225"/>
      <c r="HCK22" s="226"/>
      <c r="HCL22" s="226"/>
      <c r="HCM22" s="226"/>
      <c r="HCN22" s="226"/>
      <c r="HCO22" s="226"/>
      <c r="HCP22" s="225"/>
      <c r="HCQ22" s="225"/>
      <c r="HCR22" s="225"/>
      <c r="HGS22" s="223"/>
      <c r="HGT22" s="223"/>
      <c r="HGZ22" s="224"/>
      <c r="HHA22" s="225"/>
      <c r="HHB22" s="225"/>
      <c r="HHC22" s="225"/>
      <c r="HHD22" s="224"/>
      <c r="HHE22" s="224"/>
      <c r="HHF22" s="224"/>
      <c r="HHG22" s="224"/>
      <c r="HHH22" s="225"/>
      <c r="HHI22" s="226"/>
      <c r="HHJ22" s="226"/>
      <c r="HHK22" s="226"/>
      <c r="HHL22" s="226"/>
      <c r="HHM22" s="226"/>
      <c r="HHN22" s="225"/>
      <c r="HHO22" s="225"/>
      <c r="HHP22" s="225"/>
      <c r="HLQ22" s="223"/>
      <c r="HLR22" s="223"/>
      <c r="HLX22" s="224"/>
      <c r="HLY22" s="225"/>
      <c r="HLZ22" s="225"/>
      <c r="HMA22" s="225"/>
      <c r="HMB22" s="224"/>
      <c r="HMC22" s="224"/>
      <c r="HMD22" s="224"/>
      <c r="HME22" s="224"/>
      <c r="HMF22" s="225"/>
      <c r="HMG22" s="226"/>
      <c r="HMH22" s="226"/>
      <c r="HMI22" s="226"/>
      <c r="HMJ22" s="226"/>
      <c r="HMK22" s="226"/>
      <c r="HML22" s="225"/>
      <c r="HMM22" s="225"/>
      <c r="HMN22" s="225"/>
      <c r="HQO22" s="223"/>
      <c r="HQP22" s="223"/>
      <c r="HQV22" s="224"/>
      <c r="HQW22" s="225"/>
      <c r="HQX22" s="225"/>
      <c r="HQY22" s="225"/>
      <c r="HQZ22" s="224"/>
      <c r="HRA22" s="224"/>
      <c r="HRB22" s="224"/>
      <c r="HRC22" s="224"/>
      <c r="HRD22" s="225"/>
      <c r="HRE22" s="226"/>
      <c r="HRF22" s="226"/>
      <c r="HRG22" s="226"/>
      <c r="HRH22" s="226"/>
      <c r="HRI22" s="226"/>
      <c r="HRJ22" s="225"/>
      <c r="HRK22" s="225"/>
      <c r="HRL22" s="225"/>
      <c r="HVM22" s="223"/>
      <c r="HVN22" s="223"/>
      <c r="HVT22" s="224"/>
      <c r="HVU22" s="225"/>
      <c r="HVV22" s="225"/>
      <c r="HVW22" s="225"/>
      <c r="HVX22" s="224"/>
      <c r="HVY22" s="224"/>
      <c r="HVZ22" s="224"/>
      <c r="HWA22" s="224"/>
      <c r="HWB22" s="225"/>
      <c r="HWC22" s="226"/>
      <c r="HWD22" s="226"/>
      <c r="HWE22" s="226"/>
      <c r="HWF22" s="226"/>
      <c r="HWG22" s="226"/>
      <c r="HWH22" s="225"/>
      <c r="HWI22" s="225"/>
      <c r="HWJ22" s="225"/>
      <c r="IAK22" s="223"/>
      <c r="IAL22" s="223"/>
      <c r="IAR22" s="224"/>
      <c r="IAS22" s="225"/>
      <c r="IAT22" s="225"/>
      <c r="IAU22" s="225"/>
      <c r="IAV22" s="224"/>
      <c r="IAW22" s="224"/>
      <c r="IAX22" s="224"/>
      <c r="IAY22" s="224"/>
      <c r="IAZ22" s="225"/>
      <c r="IBA22" s="226"/>
      <c r="IBB22" s="226"/>
      <c r="IBC22" s="226"/>
      <c r="IBD22" s="226"/>
      <c r="IBE22" s="226"/>
      <c r="IBF22" s="225"/>
      <c r="IBG22" s="225"/>
      <c r="IBH22" s="225"/>
      <c r="IFI22" s="223"/>
      <c r="IFJ22" s="223"/>
      <c r="IFP22" s="224"/>
      <c r="IFQ22" s="225"/>
      <c r="IFR22" s="225"/>
      <c r="IFS22" s="225"/>
      <c r="IFT22" s="224"/>
      <c r="IFU22" s="224"/>
      <c r="IFV22" s="224"/>
      <c r="IFW22" s="224"/>
      <c r="IFX22" s="225"/>
      <c r="IFY22" s="226"/>
      <c r="IFZ22" s="226"/>
      <c r="IGA22" s="226"/>
      <c r="IGB22" s="226"/>
      <c r="IGC22" s="226"/>
      <c r="IGD22" s="225"/>
      <c r="IGE22" s="225"/>
      <c r="IGF22" s="225"/>
      <c r="IKG22" s="223"/>
      <c r="IKH22" s="223"/>
      <c r="IKN22" s="224"/>
      <c r="IKO22" s="225"/>
      <c r="IKP22" s="225"/>
      <c r="IKQ22" s="225"/>
      <c r="IKR22" s="224"/>
      <c r="IKS22" s="224"/>
      <c r="IKT22" s="224"/>
      <c r="IKU22" s="224"/>
      <c r="IKV22" s="225"/>
      <c r="IKW22" s="226"/>
      <c r="IKX22" s="226"/>
      <c r="IKY22" s="226"/>
      <c r="IKZ22" s="226"/>
      <c r="ILA22" s="226"/>
      <c r="ILB22" s="225"/>
      <c r="ILC22" s="225"/>
      <c r="ILD22" s="225"/>
      <c r="IPE22" s="223"/>
      <c r="IPF22" s="223"/>
      <c r="IPL22" s="224"/>
      <c r="IPM22" s="225"/>
      <c r="IPN22" s="225"/>
      <c r="IPO22" s="225"/>
      <c r="IPP22" s="224"/>
      <c r="IPQ22" s="224"/>
      <c r="IPR22" s="224"/>
      <c r="IPS22" s="224"/>
      <c r="IPT22" s="225"/>
      <c r="IPU22" s="226"/>
      <c r="IPV22" s="226"/>
      <c r="IPW22" s="226"/>
      <c r="IPX22" s="226"/>
      <c r="IPY22" s="226"/>
      <c r="IPZ22" s="225"/>
      <c r="IQA22" s="225"/>
      <c r="IQB22" s="225"/>
      <c r="IUC22" s="223"/>
      <c r="IUD22" s="223"/>
      <c r="IUJ22" s="224"/>
      <c r="IUK22" s="225"/>
      <c r="IUL22" s="225"/>
      <c r="IUM22" s="225"/>
      <c r="IUN22" s="224"/>
      <c r="IUO22" s="224"/>
      <c r="IUP22" s="224"/>
      <c r="IUQ22" s="224"/>
      <c r="IUR22" s="225"/>
      <c r="IUS22" s="226"/>
      <c r="IUT22" s="226"/>
      <c r="IUU22" s="226"/>
      <c r="IUV22" s="226"/>
      <c r="IUW22" s="226"/>
      <c r="IUX22" s="225"/>
      <c r="IUY22" s="225"/>
      <c r="IUZ22" s="225"/>
      <c r="IZA22" s="223"/>
      <c r="IZB22" s="223"/>
      <c r="IZH22" s="224"/>
      <c r="IZI22" s="225"/>
      <c r="IZJ22" s="225"/>
      <c r="IZK22" s="225"/>
      <c r="IZL22" s="224"/>
      <c r="IZM22" s="224"/>
      <c r="IZN22" s="224"/>
      <c r="IZO22" s="224"/>
      <c r="IZP22" s="225"/>
      <c r="IZQ22" s="226"/>
      <c r="IZR22" s="226"/>
      <c r="IZS22" s="226"/>
      <c r="IZT22" s="226"/>
      <c r="IZU22" s="226"/>
      <c r="IZV22" s="225"/>
      <c r="IZW22" s="225"/>
      <c r="IZX22" s="225"/>
      <c r="JDY22" s="223"/>
      <c r="JDZ22" s="223"/>
      <c r="JEF22" s="224"/>
      <c r="JEG22" s="225"/>
      <c r="JEH22" s="225"/>
      <c r="JEI22" s="225"/>
      <c r="JEJ22" s="224"/>
      <c r="JEK22" s="224"/>
      <c r="JEL22" s="224"/>
      <c r="JEM22" s="224"/>
      <c r="JEN22" s="225"/>
      <c r="JEO22" s="226"/>
      <c r="JEP22" s="226"/>
      <c r="JEQ22" s="226"/>
      <c r="JER22" s="226"/>
      <c r="JES22" s="226"/>
      <c r="JET22" s="225"/>
      <c r="JEU22" s="225"/>
      <c r="JEV22" s="225"/>
      <c r="JIW22" s="223"/>
      <c r="JIX22" s="223"/>
      <c r="JJD22" s="224"/>
      <c r="JJE22" s="225"/>
      <c r="JJF22" s="225"/>
      <c r="JJG22" s="225"/>
      <c r="JJH22" s="224"/>
      <c r="JJI22" s="224"/>
      <c r="JJJ22" s="224"/>
      <c r="JJK22" s="224"/>
      <c r="JJL22" s="225"/>
      <c r="JJM22" s="226"/>
      <c r="JJN22" s="226"/>
      <c r="JJO22" s="226"/>
      <c r="JJP22" s="226"/>
      <c r="JJQ22" s="226"/>
      <c r="JJR22" s="225"/>
      <c r="JJS22" s="225"/>
      <c r="JJT22" s="225"/>
      <c r="JNU22" s="223"/>
      <c r="JNV22" s="223"/>
      <c r="JOB22" s="224"/>
      <c r="JOC22" s="225"/>
      <c r="JOD22" s="225"/>
      <c r="JOE22" s="225"/>
      <c r="JOF22" s="224"/>
      <c r="JOG22" s="224"/>
      <c r="JOH22" s="224"/>
      <c r="JOI22" s="224"/>
      <c r="JOJ22" s="225"/>
      <c r="JOK22" s="226"/>
      <c r="JOL22" s="226"/>
      <c r="JOM22" s="226"/>
      <c r="JON22" s="226"/>
      <c r="JOO22" s="226"/>
      <c r="JOP22" s="225"/>
      <c r="JOQ22" s="225"/>
      <c r="JOR22" s="225"/>
      <c r="JSS22" s="223"/>
      <c r="JST22" s="223"/>
      <c r="JSZ22" s="224"/>
      <c r="JTA22" s="225"/>
      <c r="JTB22" s="225"/>
      <c r="JTC22" s="225"/>
      <c r="JTD22" s="224"/>
      <c r="JTE22" s="224"/>
      <c r="JTF22" s="224"/>
      <c r="JTG22" s="224"/>
      <c r="JTH22" s="225"/>
      <c r="JTI22" s="226"/>
      <c r="JTJ22" s="226"/>
      <c r="JTK22" s="226"/>
      <c r="JTL22" s="226"/>
      <c r="JTM22" s="226"/>
      <c r="JTN22" s="225"/>
      <c r="JTO22" s="225"/>
      <c r="JTP22" s="225"/>
      <c r="JXQ22" s="223"/>
      <c r="JXR22" s="223"/>
      <c r="JXX22" s="224"/>
      <c r="JXY22" s="225"/>
      <c r="JXZ22" s="225"/>
      <c r="JYA22" s="225"/>
      <c r="JYB22" s="224"/>
      <c r="JYC22" s="224"/>
      <c r="JYD22" s="224"/>
      <c r="JYE22" s="224"/>
      <c r="JYF22" s="225"/>
      <c r="JYG22" s="226"/>
      <c r="JYH22" s="226"/>
      <c r="JYI22" s="226"/>
      <c r="JYJ22" s="226"/>
      <c r="JYK22" s="226"/>
      <c r="JYL22" s="225"/>
      <c r="JYM22" s="225"/>
      <c r="JYN22" s="225"/>
      <c r="KCO22" s="223"/>
      <c r="KCP22" s="223"/>
      <c r="KCV22" s="224"/>
      <c r="KCW22" s="225"/>
      <c r="KCX22" s="225"/>
      <c r="KCY22" s="225"/>
      <c r="KCZ22" s="224"/>
      <c r="KDA22" s="224"/>
      <c r="KDB22" s="224"/>
      <c r="KDC22" s="224"/>
      <c r="KDD22" s="225"/>
      <c r="KDE22" s="226"/>
      <c r="KDF22" s="226"/>
      <c r="KDG22" s="226"/>
      <c r="KDH22" s="226"/>
      <c r="KDI22" s="226"/>
      <c r="KDJ22" s="225"/>
      <c r="KDK22" s="225"/>
      <c r="KDL22" s="225"/>
      <c r="KHM22" s="223"/>
      <c r="KHN22" s="223"/>
      <c r="KHT22" s="224"/>
      <c r="KHU22" s="225"/>
      <c r="KHV22" s="225"/>
      <c r="KHW22" s="225"/>
      <c r="KHX22" s="224"/>
      <c r="KHY22" s="224"/>
      <c r="KHZ22" s="224"/>
      <c r="KIA22" s="224"/>
      <c r="KIB22" s="225"/>
      <c r="KIC22" s="226"/>
      <c r="KID22" s="226"/>
      <c r="KIE22" s="226"/>
      <c r="KIF22" s="226"/>
      <c r="KIG22" s="226"/>
      <c r="KIH22" s="225"/>
      <c r="KII22" s="225"/>
      <c r="KIJ22" s="225"/>
      <c r="KMK22" s="223"/>
      <c r="KML22" s="223"/>
      <c r="KMR22" s="224"/>
      <c r="KMS22" s="225"/>
      <c r="KMT22" s="225"/>
      <c r="KMU22" s="225"/>
      <c r="KMV22" s="224"/>
      <c r="KMW22" s="224"/>
      <c r="KMX22" s="224"/>
      <c r="KMY22" s="224"/>
      <c r="KMZ22" s="225"/>
      <c r="KNA22" s="226"/>
      <c r="KNB22" s="226"/>
      <c r="KNC22" s="226"/>
      <c r="KND22" s="226"/>
      <c r="KNE22" s="226"/>
      <c r="KNF22" s="225"/>
      <c r="KNG22" s="225"/>
      <c r="KNH22" s="225"/>
      <c r="KRI22" s="223"/>
      <c r="KRJ22" s="223"/>
      <c r="KRP22" s="224"/>
      <c r="KRQ22" s="225"/>
      <c r="KRR22" s="225"/>
      <c r="KRS22" s="225"/>
      <c r="KRT22" s="224"/>
      <c r="KRU22" s="224"/>
      <c r="KRV22" s="224"/>
      <c r="KRW22" s="224"/>
      <c r="KRX22" s="225"/>
      <c r="KRY22" s="226"/>
      <c r="KRZ22" s="226"/>
      <c r="KSA22" s="226"/>
      <c r="KSB22" s="226"/>
      <c r="KSC22" s="226"/>
      <c r="KSD22" s="225"/>
      <c r="KSE22" s="225"/>
      <c r="KSF22" s="225"/>
      <c r="KWG22" s="223"/>
      <c r="KWH22" s="223"/>
      <c r="KWN22" s="224"/>
      <c r="KWO22" s="225"/>
      <c r="KWP22" s="225"/>
      <c r="KWQ22" s="225"/>
      <c r="KWR22" s="224"/>
      <c r="KWS22" s="224"/>
      <c r="KWT22" s="224"/>
      <c r="KWU22" s="224"/>
      <c r="KWV22" s="225"/>
      <c r="KWW22" s="226"/>
      <c r="KWX22" s="226"/>
      <c r="KWY22" s="226"/>
      <c r="KWZ22" s="226"/>
      <c r="KXA22" s="226"/>
      <c r="KXB22" s="225"/>
      <c r="KXC22" s="225"/>
      <c r="KXD22" s="225"/>
      <c r="LBE22" s="223"/>
      <c r="LBF22" s="223"/>
      <c r="LBL22" s="224"/>
      <c r="LBM22" s="225"/>
      <c r="LBN22" s="225"/>
      <c r="LBO22" s="225"/>
      <c r="LBP22" s="224"/>
      <c r="LBQ22" s="224"/>
      <c r="LBR22" s="224"/>
      <c r="LBS22" s="224"/>
      <c r="LBT22" s="225"/>
      <c r="LBU22" s="226"/>
      <c r="LBV22" s="226"/>
      <c r="LBW22" s="226"/>
      <c r="LBX22" s="226"/>
      <c r="LBY22" s="226"/>
      <c r="LBZ22" s="225"/>
      <c r="LCA22" s="225"/>
      <c r="LCB22" s="225"/>
      <c r="LGC22" s="223"/>
      <c r="LGD22" s="223"/>
      <c r="LGJ22" s="224"/>
      <c r="LGK22" s="225"/>
      <c r="LGL22" s="225"/>
      <c r="LGM22" s="225"/>
      <c r="LGN22" s="224"/>
      <c r="LGO22" s="224"/>
      <c r="LGP22" s="224"/>
      <c r="LGQ22" s="224"/>
      <c r="LGR22" s="225"/>
      <c r="LGS22" s="226"/>
      <c r="LGT22" s="226"/>
      <c r="LGU22" s="226"/>
      <c r="LGV22" s="226"/>
      <c r="LGW22" s="226"/>
      <c r="LGX22" s="225"/>
      <c r="LGY22" s="225"/>
      <c r="LGZ22" s="225"/>
      <c r="LLA22" s="223"/>
      <c r="LLB22" s="223"/>
      <c r="LLH22" s="224"/>
      <c r="LLI22" s="225"/>
      <c r="LLJ22" s="225"/>
      <c r="LLK22" s="225"/>
      <c r="LLL22" s="224"/>
      <c r="LLM22" s="224"/>
      <c r="LLN22" s="224"/>
      <c r="LLO22" s="224"/>
      <c r="LLP22" s="225"/>
      <c r="LLQ22" s="226"/>
      <c r="LLR22" s="226"/>
      <c r="LLS22" s="226"/>
      <c r="LLT22" s="226"/>
      <c r="LLU22" s="226"/>
      <c r="LLV22" s="225"/>
      <c r="LLW22" s="225"/>
      <c r="LLX22" s="225"/>
      <c r="LPY22" s="223"/>
      <c r="LPZ22" s="223"/>
      <c r="LQF22" s="224"/>
      <c r="LQG22" s="225"/>
      <c r="LQH22" s="225"/>
      <c r="LQI22" s="225"/>
      <c r="LQJ22" s="224"/>
      <c r="LQK22" s="224"/>
      <c r="LQL22" s="224"/>
      <c r="LQM22" s="224"/>
      <c r="LQN22" s="225"/>
      <c r="LQO22" s="226"/>
      <c r="LQP22" s="226"/>
      <c r="LQQ22" s="226"/>
      <c r="LQR22" s="226"/>
      <c r="LQS22" s="226"/>
      <c r="LQT22" s="225"/>
      <c r="LQU22" s="225"/>
      <c r="LQV22" s="225"/>
      <c r="LUW22" s="223"/>
      <c r="LUX22" s="223"/>
      <c r="LVD22" s="224"/>
      <c r="LVE22" s="225"/>
      <c r="LVF22" s="225"/>
      <c r="LVG22" s="225"/>
      <c r="LVH22" s="224"/>
      <c r="LVI22" s="224"/>
      <c r="LVJ22" s="224"/>
      <c r="LVK22" s="224"/>
      <c r="LVL22" s="225"/>
      <c r="LVM22" s="226"/>
      <c r="LVN22" s="226"/>
      <c r="LVO22" s="226"/>
      <c r="LVP22" s="226"/>
      <c r="LVQ22" s="226"/>
      <c r="LVR22" s="225"/>
      <c r="LVS22" s="225"/>
      <c r="LVT22" s="225"/>
      <c r="LZU22" s="223"/>
      <c r="LZV22" s="223"/>
      <c r="MAB22" s="224"/>
      <c r="MAC22" s="225"/>
      <c r="MAD22" s="225"/>
      <c r="MAE22" s="225"/>
      <c r="MAF22" s="224"/>
      <c r="MAG22" s="224"/>
      <c r="MAH22" s="224"/>
      <c r="MAI22" s="224"/>
      <c r="MAJ22" s="225"/>
      <c r="MAK22" s="226"/>
      <c r="MAL22" s="226"/>
      <c r="MAM22" s="226"/>
      <c r="MAN22" s="226"/>
      <c r="MAO22" s="226"/>
      <c r="MAP22" s="225"/>
      <c r="MAQ22" s="225"/>
      <c r="MAR22" s="225"/>
      <c r="MES22" s="223"/>
      <c r="MET22" s="223"/>
      <c r="MEZ22" s="224"/>
      <c r="MFA22" s="225"/>
      <c r="MFB22" s="225"/>
      <c r="MFC22" s="225"/>
      <c r="MFD22" s="224"/>
      <c r="MFE22" s="224"/>
      <c r="MFF22" s="224"/>
      <c r="MFG22" s="224"/>
      <c r="MFH22" s="225"/>
      <c r="MFI22" s="226"/>
      <c r="MFJ22" s="226"/>
      <c r="MFK22" s="226"/>
      <c r="MFL22" s="226"/>
      <c r="MFM22" s="226"/>
      <c r="MFN22" s="225"/>
      <c r="MFO22" s="225"/>
      <c r="MFP22" s="225"/>
      <c r="MJQ22" s="223"/>
      <c r="MJR22" s="223"/>
      <c r="MJX22" s="224"/>
      <c r="MJY22" s="225"/>
      <c r="MJZ22" s="225"/>
      <c r="MKA22" s="225"/>
      <c r="MKB22" s="224"/>
      <c r="MKC22" s="224"/>
      <c r="MKD22" s="224"/>
      <c r="MKE22" s="224"/>
      <c r="MKF22" s="225"/>
      <c r="MKG22" s="226"/>
      <c r="MKH22" s="226"/>
      <c r="MKI22" s="226"/>
      <c r="MKJ22" s="226"/>
      <c r="MKK22" s="226"/>
      <c r="MKL22" s="225"/>
      <c r="MKM22" s="225"/>
      <c r="MKN22" s="225"/>
      <c r="MOO22" s="223"/>
      <c r="MOP22" s="223"/>
      <c r="MOV22" s="224"/>
      <c r="MOW22" s="225"/>
      <c r="MOX22" s="225"/>
      <c r="MOY22" s="225"/>
      <c r="MOZ22" s="224"/>
      <c r="MPA22" s="224"/>
      <c r="MPB22" s="224"/>
      <c r="MPC22" s="224"/>
      <c r="MPD22" s="225"/>
      <c r="MPE22" s="226"/>
      <c r="MPF22" s="226"/>
      <c r="MPG22" s="226"/>
      <c r="MPH22" s="226"/>
      <c r="MPI22" s="226"/>
      <c r="MPJ22" s="225"/>
      <c r="MPK22" s="225"/>
      <c r="MPL22" s="225"/>
      <c r="MTM22" s="223"/>
      <c r="MTN22" s="223"/>
      <c r="MTT22" s="224"/>
      <c r="MTU22" s="225"/>
      <c r="MTV22" s="225"/>
      <c r="MTW22" s="225"/>
      <c r="MTX22" s="224"/>
      <c r="MTY22" s="224"/>
      <c r="MTZ22" s="224"/>
      <c r="MUA22" s="224"/>
      <c r="MUB22" s="225"/>
      <c r="MUC22" s="226"/>
      <c r="MUD22" s="226"/>
      <c r="MUE22" s="226"/>
      <c r="MUF22" s="226"/>
      <c r="MUG22" s="226"/>
      <c r="MUH22" s="225"/>
      <c r="MUI22" s="225"/>
      <c r="MUJ22" s="225"/>
      <c r="MYK22" s="223"/>
      <c r="MYL22" s="223"/>
      <c r="MYR22" s="224"/>
      <c r="MYS22" s="225"/>
      <c r="MYT22" s="225"/>
      <c r="MYU22" s="225"/>
      <c r="MYV22" s="224"/>
      <c r="MYW22" s="224"/>
      <c r="MYX22" s="224"/>
      <c r="MYY22" s="224"/>
      <c r="MYZ22" s="225"/>
      <c r="MZA22" s="226"/>
      <c r="MZB22" s="226"/>
      <c r="MZC22" s="226"/>
      <c r="MZD22" s="226"/>
      <c r="MZE22" s="226"/>
      <c r="MZF22" s="225"/>
      <c r="MZG22" s="225"/>
      <c r="MZH22" s="225"/>
      <c r="NDI22" s="223"/>
      <c r="NDJ22" s="223"/>
      <c r="NDP22" s="224"/>
      <c r="NDQ22" s="225"/>
      <c r="NDR22" s="225"/>
      <c r="NDS22" s="225"/>
      <c r="NDT22" s="224"/>
      <c r="NDU22" s="224"/>
      <c r="NDV22" s="224"/>
      <c r="NDW22" s="224"/>
      <c r="NDX22" s="225"/>
      <c r="NDY22" s="226"/>
      <c r="NDZ22" s="226"/>
      <c r="NEA22" s="226"/>
      <c r="NEB22" s="226"/>
      <c r="NEC22" s="226"/>
      <c r="NED22" s="225"/>
      <c r="NEE22" s="225"/>
      <c r="NEF22" s="225"/>
      <c r="NIG22" s="223"/>
      <c r="NIH22" s="223"/>
      <c r="NIN22" s="224"/>
      <c r="NIO22" s="225"/>
      <c r="NIP22" s="225"/>
      <c r="NIQ22" s="225"/>
      <c r="NIR22" s="224"/>
      <c r="NIS22" s="224"/>
      <c r="NIT22" s="224"/>
      <c r="NIU22" s="224"/>
      <c r="NIV22" s="225"/>
      <c r="NIW22" s="226"/>
      <c r="NIX22" s="226"/>
      <c r="NIY22" s="226"/>
      <c r="NIZ22" s="226"/>
      <c r="NJA22" s="226"/>
      <c r="NJB22" s="225"/>
      <c r="NJC22" s="225"/>
      <c r="NJD22" s="225"/>
      <c r="NNE22" s="223"/>
      <c r="NNF22" s="223"/>
      <c r="NNL22" s="224"/>
      <c r="NNM22" s="225"/>
      <c r="NNN22" s="225"/>
      <c r="NNO22" s="225"/>
      <c r="NNP22" s="224"/>
      <c r="NNQ22" s="224"/>
      <c r="NNR22" s="224"/>
      <c r="NNS22" s="224"/>
      <c r="NNT22" s="225"/>
      <c r="NNU22" s="226"/>
      <c r="NNV22" s="226"/>
      <c r="NNW22" s="226"/>
      <c r="NNX22" s="226"/>
      <c r="NNY22" s="226"/>
      <c r="NNZ22" s="225"/>
      <c r="NOA22" s="225"/>
      <c r="NOB22" s="225"/>
      <c r="NSC22" s="223"/>
      <c r="NSD22" s="223"/>
      <c r="NSJ22" s="224"/>
      <c r="NSK22" s="225"/>
      <c r="NSL22" s="225"/>
      <c r="NSM22" s="225"/>
      <c r="NSN22" s="224"/>
      <c r="NSO22" s="224"/>
      <c r="NSP22" s="224"/>
      <c r="NSQ22" s="224"/>
      <c r="NSR22" s="225"/>
      <c r="NSS22" s="226"/>
      <c r="NST22" s="226"/>
      <c r="NSU22" s="226"/>
      <c r="NSV22" s="226"/>
      <c r="NSW22" s="226"/>
      <c r="NSX22" s="225"/>
      <c r="NSY22" s="225"/>
      <c r="NSZ22" s="225"/>
      <c r="NXA22" s="223"/>
      <c r="NXB22" s="223"/>
      <c r="NXH22" s="224"/>
      <c r="NXI22" s="225"/>
      <c r="NXJ22" s="225"/>
      <c r="NXK22" s="225"/>
      <c r="NXL22" s="224"/>
      <c r="NXM22" s="224"/>
      <c r="NXN22" s="224"/>
      <c r="NXO22" s="224"/>
      <c r="NXP22" s="225"/>
      <c r="NXQ22" s="226"/>
      <c r="NXR22" s="226"/>
      <c r="NXS22" s="226"/>
      <c r="NXT22" s="226"/>
      <c r="NXU22" s="226"/>
      <c r="NXV22" s="225"/>
      <c r="NXW22" s="225"/>
      <c r="NXX22" s="225"/>
      <c r="OBY22" s="223"/>
      <c r="OBZ22" s="223"/>
      <c r="OCF22" s="224"/>
      <c r="OCG22" s="225"/>
      <c r="OCH22" s="225"/>
      <c r="OCI22" s="225"/>
      <c r="OCJ22" s="224"/>
      <c r="OCK22" s="224"/>
      <c r="OCL22" s="224"/>
      <c r="OCM22" s="224"/>
      <c r="OCN22" s="225"/>
      <c r="OCO22" s="226"/>
      <c r="OCP22" s="226"/>
      <c r="OCQ22" s="226"/>
      <c r="OCR22" s="226"/>
      <c r="OCS22" s="226"/>
      <c r="OCT22" s="225"/>
      <c r="OCU22" s="225"/>
      <c r="OCV22" s="225"/>
      <c r="OGW22" s="223"/>
      <c r="OGX22" s="223"/>
      <c r="OHD22" s="224"/>
      <c r="OHE22" s="225"/>
      <c r="OHF22" s="225"/>
      <c r="OHG22" s="225"/>
      <c r="OHH22" s="224"/>
      <c r="OHI22" s="224"/>
      <c r="OHJ22" s="224"/>
      <c r="OHK22" s="224"/>
      <c r="OHL22" s="225"/>
      <c r="OHM22" s="226"/>
      <c r="OHN22" s="226"/>
      <c r="OHO22" s="226"/>
      <c r="OHP22" s="226"/>
      <c r="OHQ22" s="226"/>
      <c r="OHR22" s="225"/>
      <c r="OHS22" s="225"/>
      <c r="OHT22" s="225"/>
      <c r="OLU22" s="223"/>
      <c r="OLV22" s="223"/>
      <c r="OMB22" s="224"/>
      <c r="OMC22" s="225"/>
      <c r="OMD22" s="225"/>
      <c r="OME22" s="225"/>
      <c r="OMF22" s="224"/>
      <c r="OMG22" s="224"/>
      <c r="OMH22" s="224"/>
      <c r="OMI22" s="224"/>
      <c r="OMJ22" s="225"/>
      <c r="OMK22" s="226"/>
      <c r="OML22" s="226"/>
      <c r="OMM22" s="226"/>
      <c r="OMN22" s="226"/>
      <c r="OMO22" s="226"/>
      <c r="OMP22" s="225"/>
      <c r="OMQ22" s="225"/>
      <c r="OMR22" s="225"/>
      <c r="OQS22" s="223"/>
      <c r="OQT22" s="223"/>
      <c r="OQZ22" s="224"/>
      <c r="ORA22" s="225"/>
      <c r="ORB22" s="225"/>
      <c r="ORC22" s="225"/>
      <c r="ORD22" s="224"/>
      <c r="ORE22" s="224"/>
      <c r="ORF22" s="224"/>
      <c r="ORG22" s="224"/>
      <c r="ORH22" s="225"/>
      <c r="ORI22" s="226"/>
      <c r="ORJ22" s="226"/>
      <c r="ORK22" s="226"/>
      <c r="ORL22" s="226"/>
      <c r="ORM22" s="226"/>
      <c r="ORN22" s="225"/>
      <c r="ORO22" s="225"/>
      <c r="ORP22" s="225"/>
      <c r="OVQ22" s="223"/>
      <c r="OVR22" s="223"/>
      <c r="OVX22" s="224"/>
      <c r="OVY22" s="225"/>
      <c r="OVZ22" s="225"/>
      <c r="OWA22" s="225"/>
      <c r="OWB22" s="224"/>
      <c r="OWC22" s="224"/>
      <c r="OWD22" s="224"/>
      <c r="OWE22" s="224"/>
      <c r="OWF22" s="225"/>
      <c r="OWG22" s="226"/>
      <c r="OWH22" s="226"/>
      <c r="OWI22" s="226"/>
      <c r="OWJ22" s="226"/>
      <c r="OWK22" s="226"/>
      <c r="OWL22" s="225"/>
      <c r="OWM22" s="225"/>
      <c r="OWN22" s="225"/>
      <c r="PAO22" s="223"/>
      <c r="PAP22" s="223"/>
      <c r="PAV22" s="224"/>
      <c r="PAW22" s="225"/>
      <c r="PAX22" s="225"/>
      <c r="PAY22" s="225"/>
      <c r="PAZ22" s="224"/>
      <c r="PBA22" s="224"/>
      <c r="PBB22" s="224"/>
      <c r="PBC22" s="224"/>
      <c r="PBD22" s="225"/>
      <c r="PBE22" s="226"/>
      <c r="PBF22" s="226"/>
      <c r="PBG22" s="226"/>
      <c r="PBH22" s="226"/>
      <c r="PBI22" s="226"/>
      <c r="PBJ22" s="225"/>
      <c r="PBK22" s="225"/>
      <c r="PBL22" s="225"/>
      <c r="PFM22" s="223"/>
      <c r="PFN22" s="223"/>
      <c r="PFT22" s="224"/>
      <c r="PFU22" s="225"/>
      <c r="PFV22" s="225"/>
      <c r="PFW22" s="225"/>
      <c r="PFX22" s="224"/>
      <c r="PFY22" s="224"/>
      <c r="PFZ22" s="224"/>
      <c r="PGA22" s="224"/>
      <c r="PGB22" s="225"/>
      <c r="PGC22" s="226"/>
      <c r="PGD22" s="226"/>
      <c r="PGE22" s="226"/>
      <c r="PGF22" s="226"/>
      <c r="PGG22" s="226"/>
      <c r="PGH22" s="225"/>
      <c r="PGI22" s="225"/>
      <c r="PGJ22" s="225"/>
      <c r="PKK22" s="223"/>
      <c r="PKL22" s="223"/>
      <c r="PKR22" s="224"/>
      <c r="PKS22" s="225"/>
      <c r="PKT22" s="225"/>
      <c r="PKU22" s="225"/>
      <c r="PKV22" s="224"/>
      <c r="PKW22" s="224"/>
      <c r="PKX22" s="224"/>
      <c r="PKY22" s="224"/>
      <c r="PKZ22" s="225"/>
      <c r="PLA22" s="226"/>
      <c r="PLB22" s="226"/>
      <c r="PLC22" s="226"/>
      <c r="PLD22" s="226"/>
      <c r="PLE22" s="226"/>
      <c r="PLF22" s="225"/>
      <c r="PLG22" s="225"/>
      <c r="PLH22" s="225"/>
      <c r="PPI22" s="223"/>
      <c r="PPJ22" s="223"/>
      <c r="PPP22" s="224"/>
      <c r="PPQ22" s="225"/>
      <c r="PPR22" s="225"/>
      <c r="PPS22" s="225"/>
      <c r="PPT22" s="224"/>
      <c r="PPU22" s="224"/>
      <c r="PPV22" s="224"/>
      <c r="PPW22" s="224"/>
      <c r="PPX22" s="225"/>
      <c r="PPY22" s="226"/>
      <c r="PPZ22" s="226"/>
      <c r="PQA22" s="226"/>
      <c r="PQB22" s="226"/>
      <c r="PQC22" s="226"/>
      <c r="PQD22" s="225"/>
      <c r="PQE22" s="225"/>
      <c r="PQF22" s="225"/>
      <c r="PUG22" s="223"/>
      <c r="PUH22" s="223"/>
      <c r="PUN22" s="224"/>
      <c r="PUO22" s="225"/>
      <c r="PUP22" s="225"/>
      <c r="PUQ22" s="225"/>
      <c r="PUR22" s="224"/>
      <c r="PUS22" s="224"/>
      <c r="PUT22" s="224"/>
      <c r="PUU22" s="224"/>
      <c r="PUV22" s="225"/>
      <c r="PUW22" s="226"/>
      <c r="PUX22" s="226"/>
      <c r="PUY22" s="226"/>
      <c r="PUZ22" s="226"/>
      <c r="PVA22" s="226"/>
      <c r="PVB22" s="225"/>
      <c r="PVC22" s="225"/>
      <c r="PVD22" s="225"/>
      <c r="PZE22" s="223"/>
      <c r="PZF22" s="223"/>
      <c r="PZL22" s="224"/>
      <c r="PZM22" s="225"/>
      <c r="PZN22" s="225"/>
      <c r="PZO22" s="225"/>
      <c r="PZP22" s="224"/>
      <c r="PZQ22" s="224"/>
      <c r="PZR22" s="224"/>
      <c r="PZS22" s="224"/>
      <c r="PZT22" s="225"/>
      <c r="PZU22" s="226"/>
      <c r="PZV22" s="226"/>
      <c r="PZW22" s="226"/>
      <c r="PZX22" s="226"/>
      <c r="PZY22" s="226"/>
      <c r="PZZ22" s="225"/>
      <c r="QAA22" s="225"/>
      <c r="QAB22" s="225"/>
      <c r="QEC22" s="223"/>
      <c r="QED22" s="223"/>
      <c r="QEJ22" s="224"/>
      <c r="QEK22" s="225"/>
      <c r="QEL22" s="225"/>
      <c r="QEM22" s="225"/>
      <c r="QEN22" s="224"/>
      <c r="QEO22" s="224"/>
      <c r="QEP22" s="224"/>
      <c r="QEQ22" s="224"/>
      <c r="QER22" s="225"/>
      <c r="QES22" s="226"/>
      <c r="QET22" s="226"/>
      <c r="QEU22" s="226"/>
      <c r="QEV22" s="226"/>
      <c r="QEW22" s="226"/>
      <c r="QEX22" s="225"/>
      <c r="QEY22" s="225"/>
      <c r="QEZ22" s="225"/>
      <c r="QJA22" s="223"/>
      <c r="QJB22" s="223"/>
      <c r="QJH22" s="224"/>
      <c r="QJI22" s="225"/>
      <c r="QJJ22" s="225"/>
      <c r="QJK22" s="225"/>
      <c r="QJL22" s="224"/>
      <c r="QJM22" s="224"/>
      <c r="QJN22" s="224"/>
      <c r="QJO22" s="224"/>
      <c r="QJP22" s="225"/>
      <c r="QJQ22" s="226"/>
      <c r="QJR22" s="226"/>
      <c r="QJS22" s="226"/>
      <c r="QJT22" s="226"/>
      <c r="QJU22" s="226"/>
      <c r="QJV22" s="225"/>
      <c r="QJW22" s="225"/>
      <c r="QJX22" s="225"/>
      <c r="QNY22" s="223"/>
      <c r="QNZ22" s="223"/>
      <c r="QOF22" s="224"/>
      <c r="QOG22" s="225"/>
      <c r="QOH22" s="225"/>
      <c r="QOI22" s="225"/>
      <c r="QOJ22" s="224"/>
      <c r="QOK22" s="224"/>
      <c r="QOL22" s="224"/>
      <c r="QOM22" s="224"/>
      <c r="QON22" s="225"/>
      <c r="QOO22" s="226"/>
      <c r="QOP22" s="226"/>
      <c r="QOQ22" s="226"/>
      <c r="QOR22" s="226"/>
      <c r="QOS22" s="226"/>
      <c r="QOT22" s="225"/>
      <c r="QOU22" s="225"/>
      <c r="QOV22" s="225"/>
      <c r="QSW22" s="223"/>
      <c r="QSX22" s="223"/>
      <c r="QTD22" s="224"/>
      <c r="QTE22" s="225"/>
      <c r="QTF22" s="225"/>
      <c r="QTG22" s="225"/>
      <c r="QTH22" s="224"/>
      <c r="QTI22" s="224"/>
      <c r="QTJ22" s="224"/>
      <c r="QTK22" s="224"/>
      <c r="QTL22" s="225"/>
      <c r="QTM22" s="226"/>
      <c r="QTN22" s="226"/>
      <c r="QTO22" s="226"/>
      <c r="QTP22" s="226"/>
      <c r="QTQ22" s="226"/>
      <c r="QTR22" s="225"/>
      <c r="QTS22" s="225"/>
      <c r="QTT22" s="225"/>
      <c r="QXU22" s="223"/>
      <c r="QXV22" s="223"/>
      <c r="QYB22" s="224"/>
      <c r="QYC22" s="225"/>
      <c r="QYD22" s="225"/>
      <c r="QYE22" s="225"/>
      <c r="QYF22" s="224"/>
      <c r="QYG22" s="224"/>
      <c r="QYH22" s="224"/>
      <c r="QYI22" s="224"/>
      <c r="QYJ22" s="225"/>
      <c r="QYK22" s="226"/>
      <c r="QYL22" s="226"/>
      <c r="QYM22" s="226"/>
      <c r="QYN22" s="226"/>
      <c r="QYO22" s="226"/>
      <c r="QYP22" s="225"/>
      <c r="QYQ22" s="225"/>
      <c r="QYR22" s="225"/>
      <c r="RCS22" s="223"/>
      <c r="RCT22" s="223"/>
      <c r="RCZ22" s="224"/>
      <c r="RDA22" s="225"/>
      <c r="RDB22" s="225"/>
      <c r="RDC22" s="225"/>
      <c r="RDD22" s="224"/>
      <c r="RDE22" s="224"/>
      <c r="RDF22" s="224"/>
      <c r="RDG22" s="224"/>
      <c r="RDH22" s="225"/>
      <c r="RDI22" s="226"/>
      <c r="RDJ22" s="226"/>
      <c r="RDK22" s="226"/>
      <c r="RDL22" s="226"/>
      <c r="RDM22" s="226"/>
      <c r="RDN22" s="225"/>
      <c r="RDO22" s="225"/>
      <c r="RDP22" s="225"/>
      <c r="RHQ22" s="223"/>
      <c r="RHR22" s="223"/>
      <c r="RHX22" s="224"/>
      <c r="RHY22" s="225"/>
      <c r="RHZ22" s="225"/>
      <c r="RIA22" s="225"/>
      <c r="RIB22" s="224"/>
      <c r="RIC22" s="224"/>
      <c r="RID22" s="224"/>
      <c r="RIE22" s="224"/>
      <c r="RIF22" s="225"/>
      <c r="RIG22" s="226"/>
      <c r="RIH22" s="226"/>
      <c r="RII22" s="226"/>
      <c r="RIJ22" s="226"/>
      <c r="RIK22" s="226"/>
      <c r="RIL22" s="225"/>
      <c r="RIM22" s="225"/>
      <c r="RIN22" s="225"/>
      <c r="RMO22" s="223"/>
      <c r="RMP22" s="223"/>
      <c r="RMV22" s="224"/>
      <c r="RMW22" s="225"/>
      <c r="RMX22" s="225"/>
      <c r="RMY22" s="225"/>
      <c r="RMZ22" s="224"/>
      <c r="RNA22" s="224"/>
      <c r="RNB22" s="224"/>
      <c r="RNC22" s="224"/>
      <c r="RND22" s="225"/>
      <c r="RNE22" s="226"/>
      <c r="RNF22" s="226"/>
      <c r="RNG22" s="226"/>
      <c r="RNH22" s="226"/>
      <c r="RNI22" s="226"/>
      <c r="RNJ22" s="225"/>
      <c r="RNK22" s="225"/>
      <c r="RNL22" s="225"/>
      <c r="RRM22" s="223"/>
      <c r="RRN22" s="223"/>
      <c r="RRT22" s="224"/>
      <c r="RRU22" s="225"/>
      <c r="RRV22" s="225"/>
      <c r="RRW22" s="225"/>
      <c r="RRX22" s="224"/>
      <c r="RRY22" s="224"/>
      <c r="RRZ22" s="224"/>
      <c r="RSA22" s="224"/>
      <c r="RSB22" s="225"/>
      <c r="RSC22" s="226"/>
      <c r="RSD22" s="226"/>
      <c r="RSE22" s="226"/>
      <c r="RSF22" s="226"/>
      <c r="RSG22" s="226"/>
      <c r="RSH22" s="225"/>
      <c r="RSI22" s="225"/>
      <c r="RSJ22" s="225"/>
      <c r="RWK22" s="223"/>
      <c r="RWL22" s="223"/>
      <c r="RWR22" s="224"/>
      <c r="RWS22" s="225"/>
      <c r="RWT22" s="225"/>
      <c r="RWU22" s="225"/>
      <c r="RWV22" s="224"/>
      <c r="RWW22" s="224"/>
      <c r="RWX22" s="224"/>
      <c r="RWY22" s="224"/>
      <c r="RWZ22" s="225"/>
      <c r="RXA22" s="226"/>
      <c r="RXB22" s="226"/>
      <c r="RXC22" s="226"/>
      <c r="RXD22" s="226"/>
      <c r="RXE22" s="226"/>
      <c r="RXF22" s="225"/>
      <c r="RXG22" s="225"/>
      <c r="RXH22" s="225"/>
      <c r="SBI22" s="223"/>
      <c r="SBJ22" s="223"/>
      <c r="SBP22" s="224"/>
      <c r="SBQ22" s="225"/>
      <c r="SBR22" s="225"/>
      <c r="SBS22" s="225"/>
      <c r="SBT22" s="224"/>
      <c r="SBU22" s="224"/>
      <c r="SBV22" s="224"/>
      <c r="SBW22" s="224"/>
      <c r="SBX22" s="225"/>
      <c r="SBY22" s="226"/>
      <c r="SBZ22" s="226"/>
      <c r="SCA22" s="226"/>
      <c r="SCB22" s="226"/>
      <c r="SCC22" s="226"/>
      <c r="SCD22" s="225"/>
      <c r="SCE22" s="225"/>
      <c r="SCF22" s="225"/>
    </row>
    <row r="23" spans="1:1024 1129:2048 2153:3072 3177:4096 4201:5120 5225:6144 6249:7168 7273:8192 8297:9216 9321:10240 10345:11264 11369:12288 12393:12928" ht="13.2" x14ac:dyDescent="0.25">
      <c r="CY23" s="221">
        <v>21</v>
      </c>
      <c r="CZ23" s="221" t="str">
        <f>Tournament!H33</f>
        <v>Spain</v>
      </c>
      <c r="DA23" s="221">
        <f>IF(AND(Tournament!J33&lt;&gt;"",Tournament!L33&lt;&gt;""),Tournament!J33,0)</f>
        <v>0</v>
      </c>
      <c r="DB23" s="221">
        <f>IF(AND(Tournament!L33&lt;&gt;"",Tournament!J33&lt;&gt;""),Tournament!L33,0)</f>
        <v>0</v>
      </c>
      <c r="DC23" s="221" t="str">
        <f>Tournament!N33</f>
        <v>Turkey</v>
      </c>
      <c r="DD23" s="221" t="str">
        <f>IF(AND(Tournament!J33&lt;&gt;"",Tournament!L33&lt;&gt;""),IF(DA23&gt;DB23,"W",IF(DA23=DB23,"D","L")),"")</f>
        <v/>
      </c>
      <c r="DE23" s="221" t="str">
        <f t="shared" si="0"/>
        <v/>
      </c>
      <c r="DH23" s="224" t="s">
        <v>4</v>
      </c>
      <c r="DI23" s="225" t="s">
        <v>5</v>
      </c>
      <c r="DJ23" s="225" t="s">
        <v>15</v>
      </c>
      <c r="DK23" s="225" t="s">
        <v>111</v>
      </c>
      <c r="DL23" s="224" t="s">
        <v>5</v>
      </c>
      <c r="DM23" s="224" t="s">
        <v>15</v>
      </c>
      <c r="DN23" s="224" t="s">
        <v>4</v>
      </c>
      <c r="DO23" s="224" t="s">
        <v>111</v>
      </c>
      <c r="DP23" s="225"/>
      <c r="DQ23" s="226">
        <f>IFERROR(MATCH(DQ12,DH23:DK23,0),0)</f>
        <v>3</v>
      </c>
      <c r="DR23" s="226">
        <f>IFERROR(MATCH(DR12,DH23:DK23,0),0)</f>
        <v>4</v>
      </c>
      <c r="DS23" s="226">
        <f>IFERROR(MATCH(DS12,DH23:DK23,0),0)</f>
        <v>2</v>
      </c>
      <c r="DT23" s="226">
        <f>IFERROR(MATCH(DT12,DH23:DK23,0),0)</f>
        <v>0</v>
      </c>
      <c r="DU23" s="226">
        <f t="shared" si="57"/>
        <v>9</v>
      </c>
      <c r="DV23" s="225"/>
      <c r="DW23" s="225" t="str">
        <f>VLOOKUP(2,A4:B7,2,FALSE)</f>
        <v>Switzerland</v>
      </c>
      <c r="DX23" s="225"/>
      <c r="HW23" s="221">
        <v>21</v>
      </c>
      <c r="HX23" s="221" t="str">
        <f t="shared" si="3"/>
        <v>Spain</v>
      </c>
      <c r="HY23" s="223">
        <f ca="1">IF(OFFSET('Prediction Sheet'!$W30,0,HY$1)&lt;&gt;"",OFFSET('Prediction Sheet'!$W30,0,HY$1),0)</f>
        <v>0</v>
      </c>
      <c r="HZ23" s="223">
        <f ca="1">IF(OFFSET('Prediction Sheet'!$Y30,0,HY$1)&lt;&gt;"",OFFSET('Prediction Sheet'!$Y30,0,HY$1),0)</f>
        <v>0</v>
      </c>
      <c r="IA23" s="221" t="str">
        <f t="shared" si="4"/>
        <v>Turkey</v>
      </c>
      <c r="IB23" s="221" t="str">
        <f ca="1">IF(AND(OFFSET('Prediction Sheet'!$W30,0,HY$1)&lt;&gt;"",OFFSET('Prediction Sheet'!$Y30,0,HY$1)&lt;&gt;""),IF(HY23&gt;HZ23,"W",IF(HY23=HZ23,"D","L")),"")</f>
        <v/>
      </c>
      <c r="IC23" s="221" t="str">
        <f t="shared" ca="1" si="5"/>
        <v/>
      </c>
      <c r="IF23" s="224" t="s">
        <v>4</v>
      </c>
      <c r="IG23" s="225" t="s">
        <v>5</v>
      </c>
      <c r="IH23" s="225" t="s">
        <v>15</v>
      </c>
      <c r="II23" s="225" t="s">
        <v>111</v>
      </c>
      <c r="IJ23" s="224" t="s">
        <v>5</v>
      </c>
      <c r="IK23" s="224" t="s">
        <v>15</v>
      </c>
      <c r="IL23" s="224" t="s">
        <v>4</v>
      </c>
      <c r="IM23" s="224" t="s">
        <v>111</v>
      </c>
      <c r="IN23" s="225"/>
      <c r="IO23" s="226">
        <f ca="1">IFERROR(MATCH(IO12,IF23:II23,0),0)</f>
        <v>3</v>
      </c>
      <c r="IP23" s="226">
        <f ca="1">IFERROR(MATCH(IP12,IF23:II23,0),0)</f>
        <v>4</v>
      </c>
      <c r="IQ23" s="226">
        <f ca="1">IFERROR(MATCH(IQ12,IF23:II23,0),0)</f>
        <v>2</v>
      </c>
      <c r="IR23" s="226">
        <f ca="1">IFERROR(MATCH(IR12,IF23:II23,0),0)</f>
        <v>0</v>
      </c>
      <c r="IS23" s="226">
        <f t="shared" ca="1" si="61"/>
        <v>9</v>
      </c>
      <c r="IT23" s="225"/>
      <c r="IU23" s="225" t="str">
        <f ca="1">VLOOKUP(2,DY4:DZ7,2,FALSE)</f>
        <v>Switzerland</v>
      </c>
      <c r="IV23" s="225">
        <f t="shared" ca="1" si="74"/>
        <v>1</v>
      </c>
      <c r="MW23" s="223"/>
      <c r="MX23" s="223"/>
      <c r="ND23" s="224"/>
      <c r="NE23" s="225"/>
      <c r="NF23" s="225"/>
      <c r="NG23" s="225"/>
      <c r="NH23" s="224"/>
      <c r="NI23" s="224"/>
      <c r="NJ23" s="224"/>
      <c r="NK23" s="224"/>
      <c r="NL23" s="225"/>
      <c r="NM23" s="226"/>
      <c r="NN23" s="226"/>
      <c r="NO23" s="226"/>
      <c r="NP23" s="226"/>
      <c r="NQ23" s="226"/>
      <c r="NR23" s="225"/>
      <c r="NS23" s="225"/>
      <c r="NT23" s="225"/>
      <c r="RU23" s="223"/>
      <c r="RV23" s="223"/>
      <c r="SB23" s="224"/>
      <c r="SC23" s="225"/>
      <c r="SD23" s="225"/>
      <c r="SE23" s="225"/>
      <c r="SF23" s="224"/>
      <c r="SG23" s="224"/>
      <c r="SH23" s="224"/>
      <c r="SI23" s="224"/>
      <c r="SJ23" s="225"/>
      <c r="SK23" s="226"/>
      <c r="SL23" s="226"/>
      <c r="SM23" s="226"/>
      <c r="SN23" s="226"/>
      <c r="SO23" s="226"/>
      <c r="SP23" s="225"/>
      <c r="SQ23" s="225"/>
      <c r="SR23" s="225"/>
      <c r="WS23" s="223"/>
      <c r="WT23" s="223"/>
      <c r="WZ23" s="224"/>
      <c r="XA23" s="225"/>
      <c r="XB23" s="225"/>
      <c r="XC23" s="225"/>
      <c r="XD23" s="224"/>
      <c r="XE23" s="224"/>
      <c r="XF23" s="224"/>
      <c r="XG23" s="224"/>
      <c r="XH23" s="225"/>
      <c r="XI23" s="226"/>
      <c r="XJ23" s="226"/>
      <c r="XK23" s="226"/>
      <c r="XL23" s="226"/>
      <c r="XM23" s="226"/>
      <c r="XN23" s="225"/>
      <c r="XO23" s="225"/>
      <c r="XP23" s="225"/>
      <c r="ABQ23" s="223"/>
      <c r="ABR23" s="223"/>
      <c r="ABX23" s="224"/>
      <c r="ABY23" s="225"/>
      <c r="ABZ23" s="225"/>
      <c r="ACA23" s="225"/>
      <c r="ACB23" s="224"/>
      <c r="ACC23" s="224"/>
      <c r="ACD23" s="224"/>
      <c r="ACE23" s="224"/>
      <c r="ACF23" s="225"/>
      <c r="ACG23" s="226"/>
      <c r="ACH23" s="226"/>
      <c r="ACI23" s="226"/>
      <c r="ACJ23" s="226"/>
      <c r="ACK23" s="226"/>
      <c r="ACL23" s="225"/>
      <c r="ACM23" s="225"/>
      <c r="ACN23" s="225"/>
      <c r="AGO23" s="223"/>
      <c r="AGP23" s="223"/>
      <c r="AGV23" s="224"/>
      <c r="AGW23" s="225"/>
      <c r="AGX23" s="225"/>
      <c r="AGY23" s="225"/>
      <c r="AGZ23" s="224"/>
      <c r="AHA23" s="224"/>
      <c r="AHB23" s="224"/>
      <c r="AHC23" s="224"/>
      <c r="AHD23" s="225"/>
      <c r="AHE23" s="226"/>
      <c r="AHF23" s="226"/>
      <c r="AHG23" s="226"/>
      <c r="AHH23" s="226"/>
      <c r="AHI23" s="226"/>
      <c r="AHJ23" s="225"/>
      <c r="AHK23" s="225"/>
      <c r="AHL23" s="225"/>
      <c r="ALM23" s="223"/>
      <c r="ALN23" s="223"/>
      <c r="ALT23" s="224"/>
      <c r="ALU23" s="225"/>
      <c r="ALV23" s="225"/>
      <c r="ALW23" s="225"/>
      <c r="ALX23" s="224"/>
      <c r="ALY23" s="224"/>
      <c r="ALZ23" s="224"/>
      <c r="AMA23" s="224"/>
      <c r="AMB23" s="225"/>
      <c r="AMC23" s="226"/>
      <c r="AMD23" s="226"/>
      <c r="AME23" s="226"/>
      <c r="AMF23" s="226"/>
      <c r="AMG23" s="226"/>
      <c r="AMH23" s="225"/>
      <c r="AMI23" s="225"/>
      <c r="AMJ23" s="225"/>
      <c r="AQK23" s="223"/>
      <c r="AQL23" s="223"/>
      <c r="AQR23" s="224"/>
      <c r="AQS23" s="225"/>
      <c r="AQT23" s="225"/>
      <c r="AQU23" s="225"/>
      <c r="AQV23" s="224"/>
      <c r="AQW23" s="224"/>
      <c r="AQX23" s="224"/>
      <c r="AQY23" s="224"/>
      <c r="AQZ23" s="225"/>
      <c r="ARA23" s="226"/>
      <c r="ARB23" s="226"/>
      <c r="ARC23" s="226"/>
      <c r="ARD23" s="226"/>
      <c r="ARE23" s="226"/>
      <c r="ARF23" s="225"/>
      <c r="ARG23" s="225"/>
      <c r="ARH23" s="225"/>
      <c r="AVI23" s="223"/>
      <c r="AVJ23" s="223"/>
      <c r="AVP23" s="224"/>
      <c r="AVQ23" s="225"/>
      <c r="AVR23" s="225"/>
      <c r="AVS23" s="225"/>
      <c r="AVT23" s="224"/>
      <c r="AVU23" s="224"/>
      <c r="AVV23" s="224"/>
      <c r="AVW23" s="224"/>
      <c r="AVX23" s="225"/>
      <c r="AVY23" s="226"/>
      <c r="AVZ23" s="226"/>
      <c r="AWA23" s="226"/>
      <c r="AWB23" s="226"/>
      <c r="AWC23" s="226"/>
      <c r="AWD23" s="225"/>
      <c r="AWE23" s="225"/>
      <c r="AWF23" s="225"/>
      <c r="BAG23" s="223"/>
      <c r="BAH23" s="223"/>
      <c r="BAN23" s="224"/>
      <c r="BAO23" s="225"/>
      <c r="BAP23" s="225"/>
      <c r="BAQ23" s="225"/>
      <c r="BAR23" s="224"/>
      <c r="BAS23" s="224"/>
      <c r="BAT23" s="224"/>
      <c r="BAU23" s="224"/>
      <c r="BAV23" s="225"/>
      <c r="BAW23" s="226"/>
      <c r="BAX23" s="226"/>
      <c r="BAY23" s="226"/>
      <c r="BAZ23" s="226"/>
      <c r="BBA23" s="226"/>
      <c r="BBB23" s="225"/>
      <c r="BBC23" s="225"/>
      <c r="BBD23" s="225"/>
      <c r="BFE23" s="223"/>
      <c r="BFF23" s="223"/>
      <c r="BFL23" s="224"/>
      <c r="BFM23" s="225"/>
      <c r="BFN23" s="225"/>
      <c r="BFO23" s="225"/>
      <c r="BFP23" s="224"/>
      <c r="BFQ23" s="224"/>
      <c r="BFR23" s="224"/>
      <c r="BFS23" s="224"/>
      <c r="BFT23" s="225"/>
      <c r="BFU23" s="226"/>
      <c r="BFV23" s="226"/>
      <c r="BFW23" s="226"/>
      <c r="BFX23" s="226"/>
      <c r="BFY23" s="226"/>
      <c r="BFZ23" s="225"/>
      <c r="BGA23" s="225"/>
      <c r="BGB23" s="225"/>
      <c r="BKC23" s="223"/>
      <c r="BKD23" s="223"/>
      <c r="BKJ23" s="224"/>
      <c r="BKK23" s="225"/>
      <c r="BKL23" s="225"/>
      <c r="BKM23" s="225"/>
      <c r="BKN23" s="224"/>
      <c r="BKO23" s="224"/>
      <c r="BKP23" s="224"/>
      <c r="BKQ23" s="224"/>
      <c r="BKR23" s="225"/>
      <c r="BKS23" s="226"/>
      <c r="BKT23" s="226"/>
      <c r="BKU23" s="226"/>
      <c r="BKV23" s="226"/>
      <c r="BKW23" s="226"/>
      <c r="BKX23" s="225"/>
      <c r="BKY23" s="225"/>
      <c r="BKZ23" s="225"/>
      <c r="BPA23" s="223"/>
      <c r="BPB23" s="223"/>
      <c r="BPH23" s="224"/>
      <c r="BPI23" s="225"/>
      <c r="BPJ23" s="225"/>
      <c r="BPK23" s="225"/>
      <c r="BPL23" s="224"/>
      <c r="BPM23" s="224"/>
      <c r="BPN23" s="224"/>
      <c r="BPO23" s="224"/>
      <c r="BPP23" s="225"/>
      <c r="BPQ23" s="226"/>
      <c r="BPR23" s="226"/>
      <c r="BPS23" s="226"/>
      <c r="BPT23" s="226"/>
      <c r="BPU23" s="226"/>
      <c r="BPV23" s="225"/>
      <c r="BPW23" s="225"/>
      <c r="BPX23" s="225"/>
      <c r="BTY23" s="223"/>
      <c r="BTZ23" s="223"/>
      <c r="BUF23" s="224"/>
      <c r="BUG23" s="225"/>
      <c r="BUH23" s="225"/>
      <c r="BUI23" s="225"/>
      <c r="BUJ23" s="224"/>
      <c r="BUK23" s="224"/>
      <c r="BUL23" s="224"/>
      <c r="BUM23" s="224"/>
      <c r="BUN23" s="225"/>
      <c r="BUO23" s="226"/>
      <c r="BUP23" s="226"/>
      <c r="BUQ23" s="226"/>
      <c r="BUR23" s="226"/>
      <c r="BUS23" s="226"/>
      <c r="BUT23" s="225"/>
      <c r="BUU23" s="225"/>
      <c r="BUV23" s="225"/>
      <c r="BYW23" s="223"/>
      <c r="BYX23" s="223"/>
      <c r="BZD23" s="224"/>
      <c r="BZE23" s="225"/>
      <c r="BZF23" s="225"/>
      <c r="BZG23" s="225"/>
      <c r="BZH23" s="224"/>
      <c r="BZI23" s="224"/>
      <c r="BZJ23" s="224"/>
      <c r="BZK23" s="224"/>
      <c r="BZL23" s="225"/>
      <c r="BZM23" s="226"/>
      <c r="BZN23" s="226"/>
      <c r="BZO23" s="226"/>
      <c r="BZP23" s="226"/>
      <c r="BZQ23" s="226"/>
      <c r="BZR23" s="225"/>
      <c r="BZS23" s="225"/>
      <c r="BZT23" s="225"/>
      <c r="CDU23" s="223"/>
      <c r="CDV23" s="223"/>
      <c r="CEB23" s="224"/>
      <c r="CEC23" s="225"/>
      <c r="CED23" s="225"/>
      <c r="CEE23" s="225"/>
      <c r="CEF23" s="224"/>
      <c r="CEG23" s="224"/>
      <c r="CEH23" s="224"/>
      <c r="CEI23" s="224"/>
      <c r="CEJ23" s="225"/>
      <c r="CEK23" s="226"/>
      <c r="CEL23" s="226"/>
      <c r="CEM23" s="226"/>
      <c r="CEN23" s="226"/>
      <c r="CEO23" s="226"/>
      <c r="CEP23" s="225"/>
      <c r="CEQ23" s="225"/>
      <c r="CER23" s="225"/>
      <c r="CIS23" s="223"/>
      <c r="CIT23" s="223"/>
      <c r="CIZ23" s="224"/>
      <c r="CJA23" s="225"/>
      <c r="CJB23" s="225"/>
      <c r="CJC23" s="225"/>
      <c r="CJD23" s="224"/>
      <c r="CJE23" s="224"/>
      <c r="CJF23" s="224"/>
      <c r="CJG23" s="224"/>
      <c r="CJH23" s="225"/>
      <c r="CJI23" s="226"/>
      <c r="CJJ23" s="226"/>
      <c r="CJK23" s="226"/>
      <c r="CJL23" s="226"/>
      <c r="CJM23" s="226"/>
      <c r="CJN23" s="225"/>
      <c r="CJO23" s="225"/>
      <c r="CJP23" s="225"/>
      <c r="CNQ23" s="223"/>
      <c r="CNR23" s="223"/>
      <c r="CNX23" s="224"/>
      <c r="CNY23" s="225"/>
      <c r="CNZ23" s="225"/>
      <c r="COA23" s="225"/>
      <c r="COB23" s="224"/>
      <c r="COC23" s="224"/>
      <c r="COD23" s="224"/>
      <c r="COE23" s="224"/>
      <c r="COF23" s="225"/>
      <c r="COG23" s="226"/>
      <c r="COH23" s="226"/>
      <c r="COI23" s="226"/>
      <c r="COJ23" s="226"/>
      <c r="COK23" s="226"/>
      <c r="COL23" s="225"/>
      <c r="COM23" s="225"/>
      <c r="CON23" s="225"/>
      <c r="CSO23" s="223"/>
      <c r="CSP23" s="223"/>
      <c r="CSV23" s="224"/>
      <c r="CSW23" s="225"/>
      <c r="CSX23" s="225"/>
      <c r="CSY23" s="225"/>
      <c r="CSZ23" s="224"/>
      <c r="CTA23" s="224"/>
      <c r="CTB23" s="224"/>
      <c r="CTC23" s="224"/>
      <c r="CTD23" s="225"/>
      <c r="CTE23" s="226"/>
      <c r="CTF23" s="226"/>
      <c r="CTG23" s="226"/>
      <c r="CTH23" s="226"/>
      <c r="CTI23" s="226"/>
      <c r="CTJ23" s="225"/>
      <c r="CTK23" s="225"/>
      <c r="CTL23" s="225"/>
      <c r="CXM23" s="223"/>
      <c r="CXN23" s="223"/>
      <c r="CXT23" s="224"/>
      <c r="CXU23" s="225"/>
      <c r="CXV23" s="225"/>
      <c r="CXW23" s="225"/>
      <c r="CXX23" s="224"/>
      <c r="CXY23" s="224"/>
      <c r="CXZ23" s="224"/>
      <c r="CYA23" s="224"/>
      <c r="CYB23" s="225"/>
      <c r="CYC23" s="226"/>
      <c r="CYD23" s="226"/>
      <c r="CYE23" s="226"/>
      <c r="CYF23" s="226"/>
      <c r="CYG23" s="226"/>
      <c r="CYH23" s="225"/>
      <c r="CYI23" s="225"/>
      <c r="CYJ23" s="225"/>
      <c r="DCK23" s="223"/>
      <c r="DCL23" s="223"/>
      <c r="DCR23" s="224"/>
      <c r="DCS23" s="225"/>
      <c r="DCT23" s="225"/>
      <c r="DCU23" s="225"/>
      <c r="DCV23" s="224"/>
      <c r="DCW23" s="224"/>
      <c r="DCX23" s="224"/>
      <c r="DCY23" s="224"/>
      <c r="DCZ23" s="225"/>
      <c r="DDA23" s="226"/>
      <c r="DDB23" s="226"/>
      <c r="DDC23" s="226"/>
      <c r="DDD23" s="226"/>
      <c r="DDE23" s="226"/>
      <c r="DDF23" s="225"/>
      <c r="DDG23" s="225"/>
      <c r="DDH23" s="225"/>
      <c r="DHI23" s="223"/>
      <c r="DHJ23" s="223"/>
      <c r="DHP23" s="224"/>
      <c r="DHQ23" s="225"/>
      <c r="DHR23" s="225"/>
      <c r="DHS23" s="225"/>
      <c r="DHT23" s="224"/>
      <c r="DHU23" s="224"/>
      <c r="DHV23" s="224"/>
      <c r="DHW23" s="224"/>
      <c r="DHX23" s="225"/>
      <c r="DHY23" s="226"/>
      <c r="DHZ23" s="226"/>
      <c r="DIA23" s="226"/>
      <c r="DIB23" s="226"/>
      <c r="DIC23" s="226"/>
      <c r="DID23" s="225"/>
      <c r="DIE23" s="225"/>
      <c r="DIF23" s="225"/>
      <c r="DMG23" s="223"/>
      <c r="DMH23" s="223"/>
      <c r="DMN23" s="224"/>
      <c r="DMO23" s="225"/>
      <c r="DMP23" s="225"/>
      <c r="DMQ23" s="225"/>
      <c r="DMR23" s="224"/>
      <c r="DMS23" s="224"/>
      <c r="DMT23" s="224"/>
      <c r="DMU23" s="224"/>
      <c r="DMV23" s="225"/>
      <c r="DMW23" s="226"/>
      <c r="DMX23" s="226"/>
      <c r="DMY23" s="226"/>
      <c r="DMZ23" s="226"/>
      <c r="DNA23" s="226"/>
      <c r="DNB23" s="225"/>
      <c r="DNC23" s="225"/>
      <c r="DND23" s="225"/>
      <c r="DRE23" s="223"/>
      <c r="DRF23" s="223"/>
      <c r="DRL23" s="224"/>
      <c r="DRM23" s="225"/>
      <c r="DRN23" s="225"/>
      <c r="DRO23" s="225"/>
      <c r="DRP23" s="224"/>
      <c r="DRQ23" s="224"/>
      <c r="DRR23" s="224"/>
      <c r="DRS23" s="224"/>
      <c r="DRT23" s="225"/>
      <c r="DRU23" s="226"/>
      <c r="DRV23" s="226"/>
      <c r="DRW23" s="226"/>
      <c r="DRX23" s="226"/>
      <c r="DRY23" s="226"/>
      <c r="DRZ23" s="225"/>
      <c r="DSA23" s="225"/>
      <c r="DSB23" s="225"/>
      <c r="DWC23" s="223"/>
      <c r="DWD23" s="223"/>
      <c r="DWJ23" s="224"/>
      <c r="DWK23" s="225"/>
      <c r="DWL23" s="225"/>
      <c r="DWM23" s="225"/>
      <c r="DWN23" s="224"/>
      <c r="DWO23" s="224"/>
      <c r="DWP23" s="224"/>
      <c r="DWQ23" s="224"/>
      <c r="DWR23" s="225"/>
      <c r="DWS23" s="226"/>
      <c r="DWT23" s="226"/>
      <c r="DWU23" s="226"/>
      <c r="DWV23" s="226"/>
      <c r="DWW23" s="226"/>
      <c r="DWX23" s="225"/>
      <c r="DWY23" s="225"/>
      <c r="DWZ23" s="225"/>
      <c r="EBA23" s="223"/>
      <c r="EBB23" s="223"/>
      <c r="EBH23" s="224"/>
      <c r="EBI23" s="225"/>
      <c r="EBJ23" s="225"/>
      <c r="EBK23" s="225"/>
      <c r="EBL23" s="224"/>
      <c r="EBM23" s="224"/>
      <c r="EBN23" s="224"/>
      <c r="EBO23" s="224"/>
      <c r="EBP23" s="225"/>
      <c r="EBQ23" s="226"/>
      <c r="EBR23" s="226"/>
      <c r="EBS23" s="226"/>
      <c r="EBT23" s="226"/>
      <c r="EBU23" s="226"/>
      <c r="EBV23" s="225"/>
      <c r="EBW23" s="225"/>
      <c r="EBX23" s="225"/>
      <c r="EFY23" s="223"/>
      <c r="EFZ23" s="223"/>
      <c r="EGF23" s="224"/>
      <c r="EGG23" s="225"/>
      <c r="EGH23" s="225"/>
      <c r="EGI23" s="225"/>
      <c r="EGJ23" s="224"/>
      <c r="EGK23" s="224"/>
      <c r="EGL23" s="224"/>
      <c r="EGM23" s="224"/>
      <c r="EGN23" s="225"/>
      <c r="EGO23" s="226"/>
      <c r="EGP23" s="226"/>
      <c r="EGQ23" s="226"/>
      <c r="EGR23" s="226"/>
      <c r="EGS23" s="226"/>
      <c r="EGT23" s="225"/>
      <c r="EGU23" s="225"/>
      <c r="EGV23" s="225"/>
      <c r="EKW23" s="223"/>
      <c r="EKX23" s="223"/>
      <c r="ELD23" s="224"/>
      <c r="ELE23" s="225"/>
      <c r="ELF23" s="225"/>
      <c r="ELG23" s="225"/>
      <c r="ELH23" s="224"/>
      <c r="ELI23" s="224"/>
      <c r="ELJ23" s="224"/>
      <c r="ELK23" s="224"/>
      <c r="ELL23" s="225"/>
      <c r="ELM23" s="226"/>
      <c r="ELN23" s="226"/>
      <c r="ELO23" s="226"/>
      <c r="ELP23" s="226"/>
      <c r="ELQ23" s="226"/>
      <c r="ELR23" s="225"/>
      <c r="ELS23" s="225"/>
      <c r="ELT23" s="225"/>
      <c r="EPU23" s="223"/>
      <c r="EPV23" s="223"/>
      <c r="EQB23" s="224"/>
      <c r="EQC23" s="225"/>
      <c r="EQD23" s="225"/>
      <c r="EQE23" s="225"/>
      <c r="EQF23" s="224"/>
      <c r="EQG23" s="224"/>
      <c r="EQH23" s="224"/>
      <c r="EQI23" s="224"/>
      <c r="EQJ23" s="225"/>
      <c r="EQK23" s="226"/>
      <c r="EQL23" s="226"/>
      <c r="EQM23" s="226"/>
      <c r="EQN23" s="226"/>
      <c r="EQO23" s="226"/>
      <c r="EQP23" s="225"/>
      <c r="EQQ23" s="225"/>
      <c r="EQR23" s="225"/>
      <c r="EUS23" s="223"/>
      <c r="EUT23" s="223"/>
      <c r="EUZ23" s="224"/>
      <c r="EVA23" s="225"/>
      <c r="EVB23" s="225"/>
      <c r="EVC23" s="225"/>
      <c r="EVD23" s="224"/>
      <c r="EVE23" s="224"/>
      <c r="EVF23" s="224"/>
      <c r="EVG23" s="224"/>
      <c r="EVH23" s="225"/>
      <c r="EVI23" s="226"/>
      <c r="EVJ23" s="226"/>
      <c r="EVK23" s="226"/>
      <c r="EVL23" s="226"/>
      <c r="EVM23" s="226"/>
      <c r="EVN23" s="225"/>
      <c r="EVO23" s="225"/>
      <c r="EVP23" s="225"/>
      <c r="EZQ23" s="223"/>
      <c r="EZR23" s="223"/>
      <c r="EZX23" s="224"/>
      <c r="EZY23" s="225"/>
      <c r="EZZ23" s="225"/>
      <c r="FAA23" s="225"/>
      <c r="FAB23" s="224"/>
      <c r="FAC23" s="224"/>
      <c r="FAD23" s="224"/>
      <c r="FAE23" s="224"/>
      <c r="FAF23" s="225"/>
      <c r="FAG23" s="226"/>
      <c r="FAH23" s="226"/>
      <c r="FAI23" s="226"/>
      <c r="FAJ23" s="226"/>
      <c r="FAK23" s="226"/>
      <c r="FAL23" s="225"/>
      <c r="FAM23" s="225"/>
      <c r="FAN23" s="225"/>
      <c r="FEO23" s="223"/>
      <c r="FEP23" s="223"/>
      <c r="FEV23" s="224"/>
      <c r="FEW23" s="225"/>
      <c r="FEX23" s="225"/>
      <c r="FEY23" s="225"/>
      <c r="FEZ23" s="224"/>
      <c r="FFA23" s="224"/>
      <c r="FFB23" s="224"/>
      <c r="FFC23" s="224"/>
      <c r="FFD23" s="225"/>
      <c r="FFE23" s="226"/>
      <c r="FFF23" s="226"/>
      <c r="FFG23" s="226"/>
      <c r="FFH23" s="226"/>
      <c r="FFI23" s="226"/>
      <c r="FFJ23" s="225"/>
      <c r="FFK23" s="225"/>
      <c r="FFL23" s="225"/>
      <c r="FJM23" s="223"/>
      <c r="FJN23" s="223"/>
      <c r="FJT23" s="224"/>
      <c r="FJU23" s="225"/>
      <c r="FJV23" s="225"/>
      <c r="FJW23" s="225"/>
      <c r="FJX23" s="224"/>
      <c r="FJY23" s="224"/>
      <c r="FJZ23" s="224"/>
      <c r="FKA23" s="224"/>
      <c r="FKB23" s="225"/>
      <c r="FKC23" s="226"/>
      <c r="FKD23" s="226"/>
      <c r="FKE23" s="226"/>
      <c r="FKF23" s="226"/>
      <c r="FKG23" s="226"/>
      <c r="FKH23" s="225"/>
      <c r="FKI23" s="225"/>
      <c r="FKJ23" s="225"/>
      <c r="FOK23" s="223"/>
      <c r="FOL23" s="223"/>
      <c r="FOR23" s="224"/>
      <c r="FOS23" s="225"/>
      <c r="FOT23" s="225"/>
      <c r="FOU23" s="225"/>
      <c r="FOV23" s="224"/>
      <c r="FOW23" s="224"/>
      <c r="FOX23" s="224"/>
      <c r="FOY23" s="224"/>
      <c r="FOZ23" s="225"/>
      <c r="FPA23" s="226"/>
      <c r="FPB23" s="226"/>
      <c r="FPC23" s="226"/>
      <c r="FPD23" s="226"/>
      <c r="FPE23" s="226"/>
      <c r="FPF23" s="225"/>
      <c r="FPG23" s="225"/>
      <c r="FPH23" s="225"/>
      <c r="FTI23" s="223"/>
      <c r="FTJ23" s="223"/>
      <c r="FTP23" s="224"/>
      <c r="FTQ23" s="225"/>
      <c r="FTR23" s="225"/>
      <c r="FTS23" s="225"/>
      <c r="FTT23" s="224"/>
      <c r="FTU23" s="224"/>
      <c r="FTV23" s="224"/>
      <c r="FTW23" s="224"/>
      <c r="FTX23" s="225"/>
      <c r="FTY23" s="226"/>
      <c r="FTZ23" s="226"/>
      <c r="FUA23" s="226"/>
      <c r="FUB23" s="226"/>
      <c r="FUC23" s="226"/>
      <c r="FUD23" s="225"/>
      <c r="FUE23" s="225"/>
      <c r="FUF23" s="225"/>
      <c r="FYG23" s="223"/>
      <c r="FYH23" s="223"/>
      <c r="FYN23" s="224"/>
      <c r="FYO23" s="225"/>
      <c r="FYP23" s="225"/>
      <c r="FYQ23" s="225"/>
      <c r="FYR23" s="224"/>
      <c r="FYS23" s="224"/>
      <c r="FYT23" s="224"/>
      <c r="FYU23" s="224"/>
      <c r="FYV23" s="225"/>
      <c r="FYW23" s="226"/>
      <c r="FYX23" s="226"/>
      <c r="FYY23" s="226"/>
      <c r="FYZ23" s="226"/>
      <c r="FZA23" s="226"/>
      <c r="FZB23" s="225"/>
      <c r="FZC23" s="225"/>
      <c r="FZD23" s="225"/>
      <c r="GDE23" s="223"/>
      <c r="GDF23" s="223"/>
      <c r="GDL23" s="224"/>
      <c r="GDM23" s="225"/>
      <c r="GDN23" s="225"/>
      <c r="GDO23" s="225"/>
      <c r="GDP23" s="224"/>
      <c r="GDQ23" s="224"/>
      <c r="GDR23" s="224"/>
      <c r="GDS23" s="224"/>
      <c r="GDT23" s="225"/>
      <c r="GDU23" s="226"/>
      <c r="GDV23" s="226"/>
      <c r="GDW23" s="226"/>
      <c r="GDX23" s="226"/>
      <c r="GDY23" s="226"/>
      <c r="GDZ23" s="225"/>
      <c r="GEA23" s="225"/>
      <c r="GEB23" s="225"/>
      <c r="GIC23" s="223"/>
      <c r="GID23" s="223"/>
      <c r="GIJ23" s="224"/>
      <c r="GIK23" s="225"/>
      <c r="GIL23" s="225"/>
      <c r="GIM23" s="225"/>
      <c r="GIN23" s="224"/>
      <c r="GIO23" s="224"/>
      <c r="GIP23" s="224"/>
      <c r="GIQ23" s="224"/>
      <c r="GIR23" s="225"/>
      <c r="GIS23" s="226"/>
      <c r="GIT23" s="226"/>
      <c r="GIU23" s="226"/>
      <c r="GIV23" s="226"/>
      <c r="GIW23" s="226"/>
      <c r="GIX23" s="225"/>
      <c r="GIY23" s="225"/>
      <c r="GIZ23" s="225"/>
      <c r="GNA23" s="223"/>
      <c r="GNB23" s="223"/>
      <c r="GNH23" s="224"/>
      <c r="GNI23" s="225"/>
      <c r="GNJ23" s="225"/>
      <c r="GNK23" s="225"/>
      <c r="GNL23" s="224"/>
      <c r="GNM23" s="224"/>
      <c r="GNN23" s="224"/>
      <c r="GNO23" s="224"/>
      <c r="GNP23" s="225"/>
      <c r="GNQ23" s="226"/>
      <c r="GNR23" s="226"/>
      <c r="GNS23" s="226"/>
      <c r="GNT23" s="226"/>
      <c r="GNU23" s="226"/>
      <c r="GNV23" s="225"/>
      <c r="GNW23" s="225"/>
      <c r="GNX23" s="225"/>
      <c r="GRY23" s="223"/>
      <c r="GRZ23" s="223"/>
      <c r="GSF23" s="224"/>
      <c r="GSG23" s="225"/>
      <c r="GSH23" s="225"/>
      <c r="GSI23" s="225"/>
      <c r="GSJ23" s="224"/>
      <c r="GSK23" s="224"/>
      <c r="GSL23" s="224"/>
      <c r="GSM23" s="224"/>
      <c r="GSN23" s="225"/>
      <c r="GSO23" s="226"/>
      <c r="GSP23" s="226"/>
      <c r="GSQ23" s="226"/>
      <c r="GSR23" s="226"/>
      <c r="GSS23" s="226"/>
      <c r="GST23" s="225"/>
      <c r="GSU23" s="225"/>
      <c r="GSV23" s="225"/>
      <c r="GWW23" s="223"/>
      <c r="GWX23" s="223"/>
      <c r="GXD23" s="224"/>
      <c r="GXE23" s="225"/>
      <c r="GXF23" s="225"/>
      <c r="GXG23" s="225"/>
      <c r="GXH23" s="224"/>
      <c r="GXI23" s="224"/>
      <c r="GXJ23" s="224"/>
      <c r="GXK23" s="224"/>
      <c r="GXL23" s="225"/>
      <c r="GXM23" s="226"/>
      <c r="GXN23" s="226"/>
      <c r="GXO23" s="226"/>
      <c r="GXP23" s="226"/>
      <c r="GXQ23" s="226"/>
      <c r="GXR23" s="225"/>
      <c r="GXS23" s="225"/>
      <c r="GXT23" s="225"/>
      <c r="HBU23" s="223"/>
      <c r="HBV23" s="223"/>
      <c r="HCB23" s="224"/>
      <c r="HCC23" s="225"/>
      <c r="HCD23" s="225"/>
      <c r="HCE23" s="225"/>
      <c r="HCF23" s="224"/>
      <c r="HCG23" s="224"/>
      <c r="HCH23" s="224"/>
      <c r="HCI23" s="224"/>
      <c r="HCJ23" s="225"/>
      <c r="HCK23" s="226"/>
      <c r="HCL23" s="226"/>
      <c r="HCM23" s="226"/>
      <c r="HCN23" s="226"/>
      <c r="HCO23" s="226"/>
      <c r="HCP23" s="225"/>
      <c r="HCQ23" s="225"/>
      <c r="HCR23" s="225"/>
      <c r="HGS23" s="223"/>
      <c r="HGT23" s="223"/>
      <c r="HGZ23" s="224"/>
      <c r="HHA23" s="225"/>
      <c r="HHB23" s="225"/>
      <c r="HHC23" s="225"/>
      <c r="HHD23" s="224"/>
      <c r="HHE23" s="224"/>
      <c r="HHF23" s="224"/>
      <c r="HHG23" s="224"/>
      <c r="HHH23" s="225"/>
      <c r="HHI23" s="226"/>
      <c r="HHJ23" s="226"/>
      <c r="HHK23" s="226"/>
      <c r="HHL23" s="226"/>
      <c r="HHM23" s="226"/>
      <c r="HHN23" s="225"/>
      <c r="HHO23" s="225"/>
      <c r="HHP23" s="225"/>
      <c r="HLQ23" s="223"/>
      <c r="HLR23" s="223"/>
      <c r="HLX23" s="224"/>
      <c r="HLY23" s="225"/>
      <c r="HLZ23" s="225"/>
      <c r="HMA23" s="225"/>
      <c r="HMB23" s="224"/>
      <c r="HMC23" s="224"/>
      <c r="HMD23" s="224"/>
      <c r="HME23" s="224"/>
      <c r="HMF23" s="225"/>
      <c r="HMG23" s="226"/>
      <c r="HMH23" s="226"/>
      <c r="HMI23" s="226"/>
      <c r="HMJ23" s="226"/>
      <c r="HMK23" s="226"/>
      <c r="HML23" s="225"/>
      <c r="HMM23" s="225"/>
      <c r="HMN23" s="225"/>
      <c r="HQO23" s="223"/>
      <c r="HQP23" s="223"/>
      <c r="HQV23" s="224"/>
      <c r="HQW23" s="225"/>
      <c r="HQX23" s="225"/>
      <c r="HQY23" s="225"/>
      <c r="HQZ23" s="224"/>
      <c r="HRA23" s="224"/>
      <c r="HRB23" s="224"/>
      <c r="HRC23" s="224"/>
      <c r="HRD23" s="225"/>
      <c r="HRE23" s="226"/>
      <c r="HRF23" s="226"/>
      <c r="HRG23" s="226"/>
      <c r="HRH23" s="226"/>
      <c r="HRI23" s="226"/>
      <c r="HRJ23" s="225"/>
      <c r="HRK23" s="225"/>
      <c r="HRL23" s="225"/>
      <c r="HVM23" s="223"/>
      <c r="HVN23" s="223"/>
      <c r="HVT23" s="224"/>
      <c r="HVU23" s="225"/>
      <c r="HVV23" s="225"/>
      <c r="HVW23" s="225"/>
      <c r="HVX23" s="224"/>
      <c r="HVY23" s="224"/>
      <c r="HVZ23" s="224"/>
      <c r="HWA23" s="224"/>
      <c r="HWB23" s="225"/>
      <c r="HWC23" s="226"/>
      <c r="HWD23" s="226"/>
      <c r="HWE23" s="226"/>
      <c r="HWF23" s="226"/>
      <c r="HWG23" s="226"/>
      <c r="HWH23" s="225"/>
      <c r="HWI23" s="225"/>
      <c r="HWJ23" s="225"/>
      <c r="IAK23" s="223"/>
      <c r="IAL23" s="223"/>
      <c r="IAR23" s="224"/>
      <c r="IAS23" s="225"/>
      <c r="IAT23" s="225"/>
      <c r="IAU23" s="225"/>
      <c r="IAV23" s="224"/>
      <c r="IAW23" s="224"/>
      <c r="IAX23" s="224"/>
      <c r="IAY23" s="224"/>
      <c r="IAZ23" s="225"/>
      <c r="IBA23" s="226"/>
      <c r="IBB23" s="226"/>
      <c r="IBC23" s="226"/>
      <c r="IBD23" s="226"/>
      <c r="IBE23" s="226"/>
      <c r="IBF23" s="225"/>
      <c r="IBG23" s="225"/>
      <c r="IBH23" s="225"/>
      <c r="IFI23" s="223"/>
      <c r="IFJ23" s="223"/>
      <c r="IFP23" s="224"/>
      <c r="IFQ23" s="225"/>
      <c r="IFR23" s="225"/>
      <c r="IFS23" s="225"/>
      <c r="IFT23" s="224"/>
      <c r="IFU23" s="224"/>
      <c r="IFV23" s="224"/>
      <c r="IFW23" s="224"/>
      <c r="IFX23" s="225"/>
      <c r="IFY23" s="226"/>
      <c r="IFZ23" s="226"/>
      <c r="IGA23" s="226"/>
      <c r="IGB23" s="226"/>
      <c r="IGC23" s="226"/>
      <c r="IGD23" s="225"/>
      <c r="IGE23" s="225"/>
      <c r="IGF23" s="225"/>
      <c r="IKG23" s="223"/>
      <c r="IKH23" s="223"/>
      <c r="IKN23" s="224"/>
      <c r="IKO23" s="225"/>
      <c r="IKP23" s="225"/>
      <c r="IKQ23" s="225"/>
      <c r="IKR23" s="224"/>
      <c r="IKS23" s="224"/>
      <c r="IKT23" s="224"/>
      <c r="IKU23" s="224"/>
      <c r="IKV23" s="225"/>
      <c r="IKW23" s="226"/>
      <c r="IKX23" s="226"/>
      <c r="IKY23" s="226"/>
      <c r="IKZ23" s="226"/>
      <c r="ILA23" s="226"/>
      <c r="ILB23" s="225"/>
      <c r="ILC23" s="225"/>
      <c r="ILD23" s="225"/>
      <c r="IPE23" s="223"/>
      <c r="IPF23" s="223"/>
      <c r="IPL23" s="224"/>
      <c r="IPM23" s="225"/>
      <c r="IPN23" s="225"/>
      <c r="IPO23" s="225"/>
      <c r="IPP23" s="224"/>
      <c r="IPQ23" s="224"/>
      <c r="IPR23" s="224"/>
      <c r="IPS23" s="224"/>
      <c r="IPT23" s="225"/>
      <c r="IPU23" s="226"/>
      <c r="IPV23" s="226"/>
      <c r="IPW23" s="226"/>
      <c r="IPX23" s="226"/>
      <c r="IPY23" s="226"/>
      <c r="IPZ23" s="225"/>
      <c r="IQA23" s="225"/>
      <c r="IQB23" s="225"/>
      <c r="IUC23" s="223"/>
      <c r="IUD23" s="223"/>
      <c r="IUJ23" s="224"/>
      <c r="IUK23" s="225"/>
      <c r="IUL23" s="225"/>
      <c r="IUM23" s="225"/>
      <c r="IUN23" s="224"/>
      <c r="IUO23" s="224"/>
      <c r="IUP23" s="224"/>
      <c r="IUQ23" s="224"/>
      <c r="IUR23" s="225"/>
      <c r="IUS23" s="226"/>
      <c r="IUT23" s="226"/>
      <c r="IUU23" s="226"/>
      <c r="IUV23" s="226"/>
      <c r="IUW23" s="226"/>
      <c r="IUX23" s="225"/>
      <c r="IUY23" s="225"/>
      <c r="IUZ23" s="225"/>
      <c r="IZA23" s="223"/>
      <c r="IZB23" s="223"/>
      <c r="IZH23" s="224"/>
      <c r="IZI23" s="225"/>
      <c r="IZJ23" s="225"/>
      <c r="IZK23" s="225"/>
      <c r="IZL23" s="224"/>
      <c r="IZM23" s="224"/>
      <c r="IZN23" s="224"/>
      <c r="IZO23" s="224"/>
      <c r="IZP23" s="225"/>
      <c r="IZQ23" s="226"/>
      <c r="IZR23" s="226"/>
      <c r="IZS23" s="226"/>
      <c r="IZT23" s="226"/>
      <c r="IZU23" s="226"/>
      <c r="IZV23" s="225"/>
      <c r="IZW23" s="225"/>
      <c r="IZX23" s="225"/>
      <c r="JDY23" s="223"/>
      <c r="JDZ23" s="223"/>
      <c r="JEF23" s="224"/>
      <c r="JEG23" s="225"/>
      <c r="JEH23" s="225"/>
      <c r="JEI23" s="225"/>
      <c r="JEJ23" s="224"/>
      <c r="JEK23" s="224"/>
      <c r="JEL23" s="224"/>
      <c r="JEM23" s="224"/>
      <c r="JEN23" s="225"/>
      <c r="JEO23" s="226"/>
      <c r="JEP23" s="226"/>
      <c r="JEQ23" s="226"/>
      <c r="JER23" s="226"/>
      <c r="JES23" s="226"/>
      <c r="JET23" s="225"/>
      <c r="JEU23" s="225"/>
      <c r="JEV23" s="225"/>
      <c r="JIW23" s="223"/>
      <c r="JIX23" s="223"/>
      <c r="JJD23" s="224"/>
      <c r="JJE23" s="225"/>
      <c r="JJF23" s="225"/>
      <c r="JJG23" s="225"/>
      <c r="JJH23" s="224"/>
      <c r="JJI23" s="224"/>
      <c r="JJJ23" s="224"/>
      <c r="JJK23" s="224"/>
      <c r="JJL23" s="225"/>
      <c r="JJM23" s="226"/>
      <c r="JJN23" s="226"/>
      <c r="JJO23" s="226"/>
      <c r="JJP23" s="226"/>
      <c r="JJQ23" s="226"/>
      <c r="JJR23" s="225"/>
      <c r="JJS23" s="225"/>
      <c r="JJT23" s="225"/>
      <c r="JNU23" s="223"/>
      <c r="JNV23" s="223"/>
      <c r="JOB23" s="224"/>
      <c r="JOC23" s="225"/>
      <c r="JOD23" s="225"/>
      <c r="JOE23" s="225"/>
      <c r="JOF23" s="224"/>
      <c r="JOG23" s="224"/>
      <c r="JOH23" s="224"/>
      <c r="JOI23" s="224"/>
      <c r="JOJ23" s="225"/>
      <c r="JOK23" s="226"/>
      <c r="JOL23" s="226"/>
      <c r="JOM23" s="226"/>
      <c r="JON23" s="226"/>
      <c r="JOO23" s="226"/>
      <c r="JOP23" s="225"/>
      <c r="JOQ23" s="225"/>
      <c r="JOR23" s="225"/>
      <c r="JSS23" s="223"/>
      <c r="JST23" s="223"/>
      <c r="JSZ23" s="224"/>
      <c r="JTA23" s="225"/>
      <c r="JTB23" s="225"/>
      <c r="JTC23" s="225"/>
      <c r="JTD23" s="224"/>
      <c r="JTE23" s="224"/>
      <c r="JTF23" s="224"/>
      <c r="JTG23" s="224"/>
      <c r="JTH23" s="225"/>
      <c r="JTI23" s="226"/>
      <c r="JTJ23" s="226"/>
      <c r="JTK23" s="226"/>
      <c r="JTL23" s="226"/>
      <c r="JTM23" s="226"/>
      <c r="JTN23" s="225"/>
      <c r="JTO23" s="225"/>
      <c r="JTP23" s="225"/>
      <c r="JXQ23" s="223"/>
      <c r="JXR23" s="223"/>
      <c r="JXX23" s="224"/>
      <c r="JXY23" s="225"/>
      <c r="JXZ23" s="225"/>
      <c r="JYA23" s="225"/>
      <c r="JYB23" s="224"/>
      <c r="JYC23" s="224"/>
      <c r="JYD23" s="224"/>
      <c r="JYE23" s="224"/>
      <c r="JYF23" s="225"/>
      <c r="JYG23" s="226"/>
      <c r="JYH23" s="226"/>
      <c r="JYI23" s="226"/>
      <c r="JYJ23" s="226"/>
      <c r="JYK23" s="226"/>
      <c r="JYL23" s="225"/>
      <c r="JYM23" s="225"/>
      <c r="JYN23" s="225"/>
      <c r="KCO23" s="223"/>
      <c r="KCP23" s="223"/>
      <c r="KCV23" s="224"/>
      <c r="KCW23" s="225"/>
      <c r="KCX23" s="225"/>
      <c r="KCY23" s="225"/>
      <c r="KCZ23" s="224"/>
      <c r="KDA23" s="224"/>
      <c r="KDB23" s="224"/>
      <c r="KDC23" s="224"/>
      <c r="KDD23" s="225"/>
      <c r="KDE23" s="226"/>
      <c r="KDF23" s="226"/>
      <c r="KDG23" s="226"/>
      <c r="KDH23" s="226"/>
      <c r="KDI23" s="226"/>
      <c r="KDJ23" s="225"/>
      <c r="KDK23" s="225"/>
      <c r="KDL23" s="225"/>
      <c r="KHM23" s="223"/>
      <c r="KHN23" s="223"/>
      <c r="KHT23" s="224"/>
      <c r="KHU23" s="225"/>
      <c r="KHV23" s="225"/>
      <c r="KHW23" s="225"/>
      <c r="KHX23" s="224"/>
      <c r="KHY23" s="224"/>
      <c r="KHZ23" s="224"/>
      <c r="KIA23" s="224"/>
      <c r="KIB23" s="225"/>
      <c r="KIC23" s="226"/>
      <c r="KID23" s="226"/>
      <c r="KIE23" s="226"/>
      <c r="KIF23" s="226"/>
      <c r="KIG23" s="226"/>
      <c r="KIH23" s="225"/>
      <c r="KII23" s="225"/>
      <c r="KIJ23" s="225"/>
      <c r="KMK23" s="223"/>
      <c r="KML23" s="223"/>
      <c r="KMR23" s="224"/>
      <c r="KMS23" s="225"/>
      <c r="KMT23" s="225"/>
      <c r="KMU23" s="225"/>
      <c r="KMV23" s="224"/>
      <c r="KMW23" s="224"/>
      <c r="KMX23" s="224"/>
      <c r="KMY23" s="224"/>
      <c r="KMZ23" s="225"/>
      <c r="KNA23" s="226"/>
      <c r="KNB23" s="226"/>
      <c r="KNC23" s="226"/>
      <c r="KND23" s="226"/>
      <c r="KNE23" s="226"/>
      <c r="KNF23" s="225"/>
      <c r="KNG23" s="225"/>
      <c r="KNH23" s="225"/>
      <c r="KRI23" s="223"/>
      <c r="KRJ23" s="223"/>
      <c r="KRP23" s="224"/>
      <c r="KRQ23" s="225"/>
      <c r="KRR23" s="225"/>
      <c r="KRS23" s="225"/>
      <c r="KRT23" s="224"/>
      <c r="KRU23" s="224"/>
      <c r="KRV23" s="224"/>
      <c r="KRW23" s="224"/>
      <c r="KRX23" s="225"/>
      <c r="KRY23" s="226"/>
      <c r="KRZ23" s="226"/>
      <c r="KSA23" s="226"/>
      <c r="KSB23" s="226"/>
      <c r="KSC23" s="226"/>
      <c r="KSD23" s="225"/>
      <c r="KSE23" s="225"/>
      <c r="KSF23" s="225"/>
      <c r="KWG23" s="223"/>
      <c r="KWH23" s="223"/>
      <c r="KWN23" s="224"/>
      <c r="KWO23" s="225"/>
      <c r="KWP23" s="225"/>
      <c r="KWQ23" s="225"/>
      <c r="KWR23" s="224"/>
      <c r="KWS23" s="224"/>
      <c r="KWT23" s="224"/>
      <c r="KWU23" s="224"/>
      <c r="KWV23" s="225"/>
      <c r="KWW23" s="226"/>
      <c r="KWX23" s="226"/>
      <c r="KWY23" s="226"/>
      <c r="KWZ23" s="226"/>
      <c r="KXA23" s="226"/>
      <c r="KXB23" s="225"/>
      <c r="KXC23" s="225"/>
      <c r="KXD23" s="225"/>
      <c r="LBE23" s="223"/>
      <c r="LBF23" s="223"/>
      <c r="LBL23" s="224"/>
      <c r="LBM23" s="225"/>
      <c r="LBN23" s="225"/>
      <c r="LBO23" s="225"/>
      <c r="LBP23" s="224"/>
      <c r="LBQ23" s="224"/>
      <c r="LBR23" s="224"/>
      <c r="LBS23" s="224"/>
      <c r="LBT23" s="225"/>
      <c r="LBU23" s="226"/>
      <c r="LBV23" s="226"/>
      <c r="LBW23" s="226"/>
      <c r="LBX23" s="226"/>
      <c r="LBY23" s="226"/>
      <c r="LBZ23" s="225"/>
      <c r="LCA23" s="225"/>
      <c r="LCB23" s="225"/>
      <c r="LGC23" s="223"/>
      <c r="LGD23" s="223"/>
      <c r="LGJ23" s="224"/>
      <c r="LGK23" s="225"/>
      <c r="LGL23" s="225"/>
      <c r="LGM23" s="225"/>
      <c r="LGN23" s="224"/>
      <c r="LGO23" s="224"/>
      <c r="LGP23" s="224"/>
      <c r="LGQ23" s="224"/>
      <c r="LGR23" s="225"/>
      <c r="LGS23" s="226"/>
      <c r="LGT23" s="226"/>
      <c r="LGU23" s="226"/>
      <c r="LGV23" s="226"/>
      <c r="LGW23" s="226"/>
      <c r="LGX23" s="225"/>
      <c r="LGY23" s="225"/>
      <c r="LGZ23" s="225"/>
      <c r="LLA23" s="223"/>
      <c r="LLB23" s="223"/>
      <c r="LLH23" s="224"/>
      <c r="LLI23" s="225"/>
      <c r="LLJ23" s="225"/>
      <c r="LLK23" s="225"/>
      <c r="LLL23" s="224"/>
      <c r="LLM23" s="224"/>
      <c r="LLN23" s="224"/>
      <c r="LLO23" s="224"/>
      <c r="LLP23" s="225"/>
      <c r="LLQ23" s="226"/>
      <c r="LLR23" s="226"/>
      <c r="LLS23" s="226"/>
      <c r="LLT23" s="226"/>
      <c r="LLU23" s="226"/>
      <c r="LLV23" s="225"/>
      <c r="LLW23" s="225"/>
      <c r="LLX23" s="225"/>
      <c r="LPY23" s="223"/>
      <c r="LPZ23" s="223"/>
      <c r="LQF23" s="224"/>
      <c r="LQG23" s="225"/>
      <c r="LQH23" s="225"/>
      <c r="LQI23" s="225"/>
      <c r="LQJ23" s="224"/>
      <c r="LQK23" s="224"/>
      <c r="LQL23" s="224"/>
      <c r="LQM23" s="224"/>
      <c r="LQN23" s="225"/>
      <c r="LQO23" s="226"/>
      <c r="LQP23" s="226"/>
      <c r="LQQ23" s="226"/>
      <c r="LQR23" s="226"/>
      <c r="LQS23" s="226"/>
      <c r="LQT23" s="225"/>
      <c r="LQU23" s="225"/>
      <c r="LQV23" s="225"/>
      <c r="LUW23" s="223"/>
      <c r="LUX23" s="223"/>
      <c r="LVD23" s="224"/>
      <c r="LVE23" s="225"/>
      <c r="LVF23" s="225"/>
      <c r="LVG23" s="225"/>
      <c r="LVH23" s="224"/>
      <c r="LVI23" s="224"/>
      <c r="LVJ23" s="224"/>
      <c r="LVK23" s="224"/>
      <c r="LVL23" s="225"/>
      <c r="LVM23" s="226"/>
      <c r="LVN23" s="226"/>
      <c r="LVO23" s="226"/>
      <c r="LVP23" s="226"/>
      <c r="LVQ23" s="226"/>
      <c r="LVR23" s="225"/>
      <c r="LVS23" s="225"/>
      <c r="LVT23" s="225"/>
      <c r="LZU23" s="223"/>
      <c r="LZV23" s="223"/>
      <c r="MAB23" s="224"/>
      <c r="MAC23" s="225"/>
      <c r="MAD23" s="225"/>
      <c r="MAE23" s="225"/>
      <c r="MAF23" s="224"/>
      <c r="MAG23" s="224"/>
      <c r="MAH23" s="224"/>
      <c r="MAI23" s="224"/>
      <c r="MAJ23" s="225"/>
      <c r="MAK23" s="226"/>
      <c r="MAL23" s="226"/>
      <c r="MAM23" s="226"/>
      <c r="MAN23" s="226"/>
      <c r="MAO23" s="226"/>
      <c r="MAP23" s="225"/>
      <c r="MAQ23" s="225"/>
      <c r="MAR23" s="225"/>
      <c r="MES23" s="223"/>
      <c r="MET23" s="223"/>
      <c r="MEZ23" s="224"/>
      <c r="MFA23" s="225"/>
      <c r="MFB23" s="225"/>
      <c r="MFC23" s="225"/>
      <c r="MFD23" s="224"/>
      <c r="MFE23" s="224"/>
      <c r="MFF23" s="224"/>
      <c r="MFG23" s="224"/>
      <c r="MFH23" s="225"/>
      <c r="MFI23" s="226"/>
      <c r="MFJ23" s="226"/>
      <c r="MFK23" s="226"/>
      <c r="MFL23" s="226"/>
      <c r="MFM23" s="226"/>
      <c r="MFN23" s="225"/>
      <c r="MFO23" s="225"/>
      <c r="MFP23" s="225"/>
      <c r="MJQ23" s="223"/>
      <c r="MJR23" s="223"/>
      <c r="MJX23" s="224"/>
      <c r="MJY23" s="225"/>
      <c r="MJZ23" s="225"/>
      <c r="MKA23" s="225"/>
      <c r="MKB23" s="224"/>
      <c r="MKC23" s="224"/>
      <c r="MKD23" s="224"/>
      <c r="MKE23" s="224"/>
      <c r="MKF23" s="225"/>
      <c r="MKG23" s="226"/>
      <c r="MKH23" s="226"/>
      <c r="MKI23" s="226"/>
      <c r="MKJ23" s="226"/>
      <c r="MKK23" s="226"/>
      <c r="MKL23" s="225"/>
      <c r="MKM23" s="225"/>
      <c r="MKN23" s="225"/>
      <c r="MOO23" s="223"/>
      <c r="MOP23" s="223"/>
      <c r="MOV23" s="224"/>
      <c r="MOW23" s="225"/>
      <c r="MOX23" s="225"/>
      <c r="MOY23" s="225"/>
      <c r="MOZ23" s="224"/>
      <c r="MPA23" s="224"/>
      <c r="MPB23" s="224"/>
      <c r="MPC23" s="224"/>
      <c r="MPD23" s="225"/>
      <c r="MPE23" s="226"/>
      <c r="MPF23" s="226"/>
      <c r="MPG23" s="226"/>
      <c r="MPH23" s="226"/>
      <c r="MPI23" s="226"/>
      <c r="MPJ23" s="225"/>
      <c r="MPK23" s="225"/>
      <c r="MPL23" s="225"/>
      <c r="MTM23" s="223"/>
      <c r="MTN23" s="223"/>
      <c r="MTT23" s="224"/>
      <c r="MTU23" s="225"/>
      <c r="MTV23" s="225"/>
      <c r="MTW23" s="225"/>
      <c r="MTX23" s="224"/>
      <c r="MTY23" s="224"/>
      <c r="MTZ23" s="224"/>
      <c r="MUA23" s="224"/>
      <c r="MUB23" s="225"/>
      <c r="MUC23" s="226"/>
      <c r="MUD23" s="226"/>
      <c r="MUE23" s="226"/>
      <c r="MUF23" s="226"/>
      <c r="MUG23" s="226"/>
      <c r="MUH23" s="225"/>
      <c r="MUI23" s="225"/>
      <c r="MUJ23" s="225"/>
      <c r="MYK23" s="223"/>
      <c r="MYL23" s="223"/>
      <c r="MYR23" s="224"/>
      <c r="MYS23" s="225"/>
      <c r="MYT23" s="225"/>
      <c r="MYU23" s="225"/>
      <c r="MYV23" s="224"/>
      <c r="MYW23" s="224"/>
      <c r="MYX23" s="224"/>
      <c r="MYY23" s="224"/>
      <c r="MYZ23" s="225"/>
      <c r="MZA23" s="226"/>
      <c r="MZB23" s="226"/>
      <c r="MZC23" s="226"/>
      <c r="MZD23" s="226"/>
      <c r="MZE23" s="226"/>
      <c r="MZF23" s="225"/>
      <c r="MZG23" s="225"/>
      <c r="MZH23" s="225"/>
      <c r="NDI23" s="223"/>
      <c r="NDJ23" s="223"/>
      <c r="NDP23" s="224"/>
      <c r="NDQ23" s="225"/>
      <c r="NDR23" s="225"/>
      <c r="NDS23" s="225"/>
      <c r="NDT23" s="224"/>
      <c r="NDU23" s="224"/>
      <c r="NDV23" s="224"/>
      <c r="NDW23" s="224"/>
      <c r="NDX23" s="225"/>
      <c r="NDY23" s="226"/>
      <c r="NDZ23" s="226"/>
      <c r="NEA23" s="226"/>
      <c r="NEB23" s="226"/>
      <c r="NEC23" s="226"/>
      <c r="NED23" s="225"/>
      <c r="NEE23" s="225"/>
      <c r="NEF23" s="225"/>
      <c r="NIG23" s="223"/>
      <c r="NIH23" s="223"/>
      <c r="NIN23" s="224"/>
      <c r="NIO23" s="225"/>
      <c r="NIP23" s="225"/>
      <c r="NIQ23" s="225"/>
      <c r="NIR23" s="224"/>
      <c r="NIS23" s="224"/>
      <c r="NIT23" s="224"/>
      <c r="NIU23" s="224"/>
      <c r="NIV23" s="225"/>
      <c r="NIW23" s="226"/>
      <c r="NIX23" s="226"/>
      <c r="NIY23" s="226"/>
      <c r="NIZ23" s="226"/>
      <c r="NJA23" s="226"/>
      <c r="NJB23" s="225"/>
      <c r="NJC23" s="225"/>
      <c r="NJD23" s="225"/>
      <c r="NNE23" s="223"/>
      <c r="NNF23" s="223"/>
      <c r="NNL23" s="224"/>
      <c r="NNM23" s="225"/>
      <c r="NNN23" s="225"/>
      <c r="NNO23" s="225"/>
      <c r="NNP23" s="224"/>
      <c r="NNQ23" s="224"/>
      <c r="NNR23" s="224"/>
      <c r="NNS23" s="224"/>
      <c r="NNT23" s="225"/>
      <c r="NNU23" s="226"/>
      <c r="NNV23" s="226"/>
      <c r="NNW23" s="226"/>
      <c r="NNX23" s="226"/>
      <c r="NNY23" s="226"/>
      <c r="NNZ23" s="225"/>
      <c r="NOA23" s="225"/>
      <c r="NOB23" s="225"/>
      <c r="NSC23" s="223"/>
      <c r="NSD23" s="223"/>
      <c r="NSJ23" s="224"/>
      <c r="NSK23" s="225"/>
      <c r="NSL23" s="225"/>
      <c r="NSM23" s="225"/>
      <c r="NSN23" s="224"/>
      <c r="NSO23" s="224"/>
      <c r="NSP23" s="224"/>
      <c r="NSQ23" s="224"/>
      <c r="NSR23" s="225"/>
      <c r="NSS23" s="226"/>
      <c r="NST23" s="226"/>
      <c r="NSU23" s="226"/>
      <c r="NSV23" s="226"/>
      <c r="NSW23" s="226"/>
      <c r="NSX23" s="225"/>
      <c r="NSY23" s="225"/>
      <c r="NSZ23" s="225"/>
      <c r="NXA23" s="223"/>
      <c r="NXB23" s="223"/>
      <c r="NXH23" s="224"/>
      <c r="NXI23" s="225"/>
      <c r="NXJ23" s="225"/>
      <c r="NXK23" s="225"/>
      <c r="NXL23" s="224"/>
      <c r="NXM23" s="224"/>
      <c r="NXN23" s="224"/>
      <c r="NXO23" s="224"/>
      <c r="NXP23" s="225"/>
      <c r="NXQ23" s="226"/>
      <c r="NXR23" s="226"/>
      <c r="NXS23" s="226"/>
      <c r="NXT23" s="226"/>
      <c r="NXU23" s="226"/>
      <c r="NXV23" s="225"/>
      <c r="NXW23" s="225"/>
      <c r="NXX23" s="225"/>
      <c r="OBY23" s="223"/>
      <c r="OBZ23" s="223"/>
      <c r="OCF23" s="224"/>
      <c r="OCG23" s="225"/>
      <c r="OCH23" s="225"/>
      <c r="OCI23" s="225"/>
      <c r="OCJ23" s="224"/>
      <c r="OCK23" s="224"/>
      <c r="OCL23" s="224"/>
      <c r="OCM23" s="224"/>
      <c r="OCN23" s="225"/>
      <c r="OCO23" s="226"/>
      <c r="OCP23" s="226"/>
      <c r="OCQ23" s="226"/>
      <c r="OCR23" s="226"/>
      <c r="OCS23" s="226"/>
      <c r="OCT23" s="225"/>
      <c r="OCU23" s="225"/>
      <c r="OCV23" s="225"/>
      <c r="OGW23" s="223"/>
      <c r="OGX23" s="223"/>
      <c r="OHD23" s="224"/>
      <c r="OHE23" s="225"/>
      <c r="OHF23" s="225"/>
      <c r="OHG23" s="225"/>
      <c r="OHH23" s="224"/>
      <c r="OHI23" s="224"/>
      <c r="OHJ23" s="224"/>
      <c r="OHK23" s="224"/>
      <c r="OHL23" s="225"/>
      <c r="OHM23" s="226"/>
      <c r="OHN23" s="226"/>
      <c r="OHO23" s="226"/>
      <c r="OHP23" s="226"/>
      <c r="OHQ23" s="226"/>
      <c r="OHR23" s="225"/>
      <c r="OHS23" s="225"/>
      <c r="OHT23" s="225"/>
      <c r="OLU23" s="223"/>
      <c r="OLV23" s="223"/>
      <c r="OMB23" s="224"/>
      <c r="OMC23" s="225"/>
      <c r="OMD23" s="225"/>
      <c r="OME23" s="225"/>
      <c r="OMF23" s="224"/>
      <c r="OMG23" s="224"/>
      <c r="OMH23" s="224"/>
      <c r="OMI23" s="224"/>
      <c r="OMJ23" s="225"/>
      <c r="OMK23" s="226"/>
      <c r="OML23" s="226"/>
      <c r="OMM23" s="226"/>
      <c r="OMN23" s="226"/>
      <c r="OMO23" s="226"/>
      <c r="OMP23" s="225"/>
      <c r="OMQ23" s="225"/>
      <c r="OMR23" s="225"/>
      <c r="OQS23" s="223"/>
      <c r="OQT23" s="223"/>
      <c r="OQZ23" s="224"/>
      <c r="ORA23" s="225"/>
      <c r="ORB23" s="225"/>
      <c r="ORC23" s="225"/>
      <c r="ORD23" s="224"/>
      <c r="ORE23" s="224"/>
      <c r="ORF23" s="224"/>
      <c r="ORG23" s="224"/>
      <c r="ORH23" s="225"/>
      <c r="ORI23" s="226"/>
      <c r="ORJ23" s="226"/>
      <c r="ORK23" s="226"/>
      <c r="ORL23" s="226"/>
      <c r="ORM23" s="226"/>
      <c r="ORN23" s="225"/>
      <c r="ORO23" s="225"/>
      <c r="ORP23" s="225"/>
      <c r="OVQ23" s="223"/>
      <c r="OVR23" s="223"/>
      <c r="OVX23" s="224"/>
      <c r="OVY23" s="225"/>
      <c r="OVZ23" s="225"/>
      <c r="OWA23" s="225"/>
      <c r="OWB23" s="224"/>
      <c r="OWC23" s="224"/>
      <c r="OWD23" s="224"/>
      <c r="OWE23" s="224"/>
      <c r="OWF23" s="225"/>
      <c r="OWG23" s="226"/>
      <c r="OWH23" s="226"/>
      <c r="OWI23" s="226"/>
      <c r="OWJ23" s="226"/>
      <c r="OWK23" s="226"/>
      <c r="OWL23" s="225"/>
      <c r="OWM23" s="225"/>
      <c r="OWN23" s="225"/>
      <c r="PAO23" s="223"/>
      <c r="PAP23" s="223"/>
      <c r="PAV23" s="224"/>
      <c r="PAW23" s="225"/>
      <c r="PAX23" s="225"/>
      <c r="PAY23" s="225"/>
      <c r="PAZ23" s="224"/>
      <c r="PBA23" s="224"/>
      <c r="PBB23" s="224"/>
      <c r="PBC23" s="224"/>
      <c r="PBD23" s="225"/>
      <c r="PBE23" s="226"/>
      <c r="PBF23" s="226"/>
      <c r="PBG23" s="226"/>
      <c r="PBH23" s="226"/>
      <c r="PBI23" s="226"/>
      <c r="PBJ23" s="225"/>
      <c r="PBK23" s="225"/>
      <c r="PBL23" s="225"/>
      <c r="PFM23" s="223"/>
      <c r="PFN23" s="223"/>
      <c r="PFT23" s="224"/>
      <c r="PFU23" s="225"/>
      <c r="PFV23" s="225"/>
      <c r="PFW23" s="225"/>
      <c r="PFX23" s="224"/>
      <c r="PFY23" s="224"/>
      <c r="PFZ23" s="224"/>
      <c r="PGA23" s="224"/>
      <c r="PGB23" s="225"/>
      <c r="PGC23" s="226"/>
      <c r="PGD23" s="226"/>
      <c r="PGE23" s="226"/>
      <c r="PGF23" s="226"/>
      <c r="PGG23" s="226"/>
      <c r="PGH23" s="225"/>
      <c r="PGI23" s="225"/>
      <c r="PGJ23" s="225"/>
      <c r="PKK23" s="223"/>
      <c r="PKL23" s="223"/>
      <c r="PKR23" s="224"/>
      <c r="PKS23" s="225"/>
      <c r="PKT23" s="225"/>
      <c r="PKU23" s="225"/>
      <c r="PKV23" s="224"/>
      <c r="PKW23" s="224"/>
      <c r="PKX23" s="224"/>
      <c r="PKY23" s="224"/>
      <c r="PKZ23" s="225"/>
      <c r="PLA23" s="226"/>
      <c r="PLB23" s="226"/>
      <c r="PLC23" s="226"/>
      <c r="PLD23" s="226"/>
      <c r="PLE23" s="226"/>
      <c r="PLF23" s="225"/>
      <c r="PLG23" s="225"/>
      <c r="PLH23" s="225"/>
      <c r="PPI23" s="223"/>
      <c r="PPJ23" s="223"/>
      <c r="PPP23" s="224"/>
      <c r="PPQ23" s="225"/>
      <c r="PPR23" s="225"/>
      <c r="PPS23" s="225"/>
      <c r="PPT23" s="224"/>
      <c r="PPU23" s="224"/>
      <c r="PPV23" s="224"/>
      <c r="PPW23" s="224"/>
      <c r="PPX23" s="225"/>
      <c r="PPY23" s="226"/>
      <c r="PPZ23" s="226"/>
      <c r="PQA23" s="226"/>
      <c r="PQB23" s="226"/>
      <c r="PQC23" s="226"/>
      <c r="PQD23" s="225"/>
      <c r="PQE23" s="225"/>
      <c r="PQF23" s="225"/>
      <c r="PUG23" s="223"/>
      <c r="PUH23" s="223"/>
      <c r="PUN23" s="224"/>
      <c r="PUO23" s="225"/>
      <c r="PUP23" s="225"/>
      <c r="PUQ23" s="225"/>
      <c r="PUR23" s="224"/>
      <c r="PUS23" s="224"/>
      <c r="PUT23" s="224"/>
      <c r="PUU23" s="224"/>
      <c r="PUV23" s="225"/>
      <c r="PUW23" s="226"/>
      <c r="PUX23" s="226"/>
      <c r="PUY23" s="226"/>
      <c r="PUZ23" s="226"/>
      <c r="PVA23" s="226"/>
      <c r="PVB23" s="225"/>
      <c r="PVC23" s="225"/>
      <c r="PVD23" s="225"/>
      <c r="PZE23" s="223"/>
      <c r="PZF23" s="223"/>
      <c r="PZL23" s="224"/>
      <c r="PZM23" s="225"/>
      <c r="PZN23" s="225"/>
      <c r="PZO23" s="225"/>
      <c r="PZP23" s="224"/>
      <c r="PZQ23" s="224"/>
      <c r="PZR23" s="224"/>
      <c r="PZS23" s="224"/>
      <c r="PZT23" s="225"/>
      <c r="PZU23" s="226"/>
      <c r="PZV23" s="226"/>
      <c r="PZW23" s="226"/>
      <c r="PZX23" s="226"/>
      <c r="PZY23" s="226"/>
      <c r="PZZ23" s="225"/>
      <c r="QAA23" s="225"/>
      <c r="QAB23" s="225"/>
      <c r="QEC23" s="223"/>
      <c r="QED23" s="223"/>
      <c r="QEJ23" s="224"/>
      <c r="QEK23" s="225"/>
      <c r="QEL23" s="225"/>
      <c r="QEM23" s="225"/>
      <c r="QEN23" s="224"/>
      <c r="QEO23" s="224"/>
      <c r="QEP23" s="224"/>
      <c r="QEQ23" s="224"/>
      <c r="QER23" s="225"/>
      <c r="QES23" s="226"/>
      <c r="QET23" s="226"/>
      <c r="QEU23" s="226"/>
      <c r="QEV23" s="226"/>
      <c r="QEW23" s="226"/>
      <c r="QEX23" s="225"/>
      <c r="QEY23" s="225"/>
      <c r="QEZ23" s="225"/>
      <c r="QJA23" s="223"/>
      <c r="QJB23" s="223"/>
      <c r="QJH23" s="224"/>
      <c r="QJI23" s="225"/>
      <c r="QJJ23" s="225"/>
      <c r="QJK23" s="225"/>
      <c r="QJL23" s="224"/>
      <c r="QJM23" s="224"/>
      <c r="QJN23" s="224"/>
      <c r="QJO23" s="224"/>
      <c r="QJP23" s="225"/>
      <c r="QJQ23" s="226"/>
      <c r="QJR23" s="226"/>
      <c r="QJS23" s="226"/>
      <c r="QJT23" s="226"/>
      <c r="QJU23" s="226"/>
      <c r="QJV23" s="225"/>
      <c r="QJW23" s="225"/>
      <c r="QJX23" s="225"/>
      <c r="QNY23" s="223"/>
      <c r="QNZ23" s="223"/>
      <c r="QOF23" s="224"/>
      <c r="QOG23" s="225"/>
      <c r="QOH23" s="225"/>
      <c r="QOI23" s="225"/>
      <c r="QOJ23" s="224"/>
      <c r="QOK23" s="224"/>
      <c r="QOL23" s="224"/>
      <c r="QOM23" s="224"/>
      <c r="QON23" s="225"/>
      <c r="QOO23" s="226"/>
      <c r="QOP23" s="226"/>
      <c r="QOQ23" s="226"/>
      <c r="QOR23" s="226"/>
      <c r="QOS23" s="226"/>
      <c r="QOT23" s="225"/>
      <c r="QOU23" s="225"/>
      <c r="QOV23" s="225"/>
      <c r="QSW23" s="223"/>
      <c r="QSX23" s="223"/>
      <c r="QTD23" s="224"/>
      <c r="QTE23" s="225"/>
      <c r="QTF23" s="225"/>
      <c r="QTG23" s="225"/>
      <c r="QTH23" s="224"/>
      <c r="QTI23" s="224"/>
      <c r="QTJ23" s="224"/>
      <c r="QTK23" s="224"/>
      <c r="QTL23" s="225"/>
      <c r="QTM23" s="226"/>
      <c r="QTN23" s="226"/>
      <c r="QTO23" s="226"/>
      <c r="QTP23" s="226"/>
      <c r="QTQ23" s="226"/>
      <c r="QTR23" s="225"/>
      <c r="QTS23" s="225"/>
      <c r="QTT23" s="225"/>
      <c r="QXU23" s="223"/>
      <c r="QXV23" s="223"/>
      <c r="QYB23" s="224"/>
      <c r="QYC23" s="225"/>
      <c r="QYD23" s="225"/>
      <c r="QYE23" s="225"/>
      <c r="QYF23" s="224"/>
      <c r="QYG23" s="224"/>
      <c r="QYH23" s="224"/>
      <c r="QYI23" s="224"/>
      <c r="QYJ23" s="225"/>
      <c r="QYK23" s="226"/>
      <c r="QYL23" s="226"/>
      <c r="QYM23" s="226"/>
      <c r="QYN23" s="226"/>
      <c r="QYO23" s="226"/>
      <c r="QYP23" s="225"/>
      <c r="QYQ23" s="225"/>
      <c r="QYR23" s="225"/>
      <c r="RCS23" s="223"/>
      <c r="RCT23" s="223"/>
      <c r="RCZ23" s="224"/>
      <c r="RDA23" s="225"/>
      <c r="RDB23" s="225"/>
      <c r="RDC23" s="225"/>
      <c r="RDD23" s="224"/>
      <c r="RDE23" s="224"/>
      <c r="RDF23" s="224"/>
      <c r="RDG23" s="224"/>
      <c r="RDH23" s="225"/>
      <c r="RDI23" s="226"/>
      <c r="RDJ23" s="226"/>
      <c r="RDK23" s="226"/>
      <c r="RDL23" s="226"/>
      <c r="RDM23" s="226"/>
      <c r="RDN23" s="225"/>
      <c r="RDO23" s="225"/>
      <c r="RDP23" s="225"/>
      <c r="RHQ23" s="223"/>
      <c r="RHR23" s="223"/>
      <c r="RHX23" s="224"/>
      <c r="RHY23" s="225"/>
      <c r="RHZ23" s="225"/>
      <c r="RIA23" s="225"/>
      <c r="RIB23" s="224"/>
      <c r="RIC23" s="224"/>
      <c r="RID23" s="224"/>
      <c r="RIE23" s="224"/>
      <c r="RIF23" s="225"/>
      <c r="RIG23" s="226"/>
      <c r="RIH23" s="226"/>
      <c r="RII23" s="226"/>
      <c r="RIJ23" s="226"/>
      <c r="RIK23" s="226"/>
      <c r="RIL23" s="225"/>
      <c r="RIM23" s="225"/>
      <c r="RIN23" s="225"/>
      <c r="RMO23" s="223"/>
      <c r="RMP23" s="223"/>
      <c r="RMV23" s="224"/>
      <c r="RMW23" s="225"/>
      <c r="RMX23" s="225"/>
      <c r="RMY23" s="225"/>
      <c r="RMZ23" s="224"/>
      <c r="RNA23" s="224"/>
      <c r="RNB23" s="224"/>
      <c r="RNC23" s="224"/>
      <c r="RND23" s="225"/>
      <c r="RNE23" s="226"/>
      <c r="RNF23" s="226"/>
      <c r="RNG23" s="226"/>
      <c r="RNH23" s="226"/>
      <c r="RNI23" s="226"/>
      <c r="RNJ23" s="225"/>
      <c r="RNK23" s="225"/>
      <c r="RNL23" s="225"/>
      <c r="RRM23" s="223"/>
      <c r="RRN23" s="223"/>
      <c r="RRT23" s="224"/>
      <c r="RRU23" s="225"/>
      <c r="RRV23" s="225"/>
      <c r="RRW23" s="225"/>
      <c r="RRX23" s="224"/>
      <c r="RRY23" s="224"/>
      <c r="RRZ23" s="224"/>
      <c r="RSA23" s="224"/>
      <c r="RSB23" s="225"/>
      <c r="RSC23" s="226"/>
      <c r="RSD23" s="226"/>
      <c r="RSE23" s="226"/>
      <c r="RSF23" s="226"/>
      <c r="RSG23" s="226"/>
      <c r="RSH23" s="225"/>
      <c r="RSI23" s="225"/>
      <c r="RSJ23" s="225"/>
      <c r="RWK23" s="223"/>
      <c r="RWL23" s="223"/>
      <c r="RWR23" s="224"/>
      <c r="RWS23" s="225"/>
      <c r="RWT23" s="225"/>
      <c r="RWU23" s="225"/>
      <c r="RWV23" s="224"/>
      <c r="RWW23" s="224"/>
      <c r="RWX23" s="224"/>
      <c r="RWY23" s="224"/>
      <c r="RWZ23" s="225"/>
      <c r="RXA23" s="226"/>
      <c r="RXB23" s="226"/>
      <c r="RXC23" s="226"/>
      <c r="RXD23" s="226"/>
      <c r="RXE23" s="226"/>
      <c r="RXF23" s="225"/>
      <c r="RXG23" s="225"/>
      <c r="RXH23" s="225"/>
      <c r="SBI23" s="223"/>
      <c r="SBJ23" s="223"/>
      <c r="SBP23" s="224"/>
      <c r="SBQ23" s="225"/>
      <c r="SBR23" s="225"/>
      <c r="SBS23" s="225"/>
      <c r="SBT23" s="224"/>
      <c r="SBU23" s="224"/>
      <c r="SBV23" s="224"/>
      <c r="SBW23" s="224"/>
      <c r="SBX23" s="225"/>
      <c r="SBY23" s="226"/>
      <c r="SBZ23" s="226"/>
      <c r="SCA23" s="226"/>
      <c r="SCB23" s="226"/>
      <c r="SCC23" s="226"/>
      <c r="SCD23" s="225"/>
      <c r="SCE23" s="225"/>
      <c r="SCF23" s="225"/>
    </row>
    <row r="24" spans="1:1024 1129:2048 2153:3072 3177:4096 4201:5120 5225:6144 6249:7168 7273:8192 8297:9216 9321:10240 10345:11264 11369:12288 12393:12928" ht="13.2" x14ac:dyDescent="0.25">
      <c r="CY24" s="221">
        <v>22</v>
      </c>
      <c r="CZ24" s="221" t="str">
        <f>Tournament!H34</f>
        <v>Belgium</v>
      </c>
      <c r="DA24" s="221">
        <f>IF(AND(Tournament!J34&lt;&gt;"",Tournament!L34&lt;&gt;""),Tournament!J34,0)</f>
        <v>0</v>
      </c>
      <c r="DB24" s="221">
        <f>IF(AND(Tournament!L34&lt;&gt;"",Tournament!J34&lt;&gt;""),Tournament!L34,0)</f>
        <v>0</v>
      </c>
      <c r="DC24" s="221" t="str">
        <f>Tournament!N34</f>
        <v>Republic of Ireland</v>
      </c>
      <c r="DD24" s="221" t="str">
        <f>IF(AND(Tournament!J34&lt;&gt;"",Tournament!L34&lt;&gt;""),IF(DA24&gt;DB24,"W",IF(DA24=DB24,"D","L")),"")</f>
        <v/>
      </c>
      <c r="DE24" s="221" t="str">
        <f t="shared" si="0"/>
        <v/>
      </c>
      <c r="DH24" s="224" t="s">
        <v>4</v>
      </c>
      <c r="DI24" s="225" t="s">
        <v>5</v>
      </c>
      <c r="DJ24" s="225" t="s">
        <v>15</v>
      </c>
      <c r="DK24" s="225" t="s">
        <v>112</v>
      </c>
      <c r="DL24" s="224" t="s">
        <v>5</v>
      </c>
      <c r="DM24" s="224" t="s">
        <v>15</v>
      </c>
      <c r="DN24" s="224" t="s">
        <v>4</v>
      </c>
      <c r="DO24" s="224" t="s">
        <v>112</v>
      </c>
      <c r="DP24" s="225"/>
      <c r="DQ24" s="226">
        <f>IFERROR(MATCH(DQ12,DH24:DK24,0),0)</f>
        <v>3</v>
      </c>
      <c r="DR24" s="226">
        <f>IFERROR(MATCH(DR12,DH24:DK24,0),0)</f>
        <v>0</v>
      </c>
      <c r="DS24" s="226">
        <f>IFERROR(MATCH(DS12,DH24:DK24,0),0)</f>
        <v>2</v>
      </c>
      <c r="DT24" s="226">
        <f>IFERROR(MATCH(DT12,DH24:DK24,0),0)</f>
        <v>0</v>
      </c>
      <c r="DU24" s="226">
        <f t="shared" si="57"/>
        <v>5</v>
      </c>
      <c r="DV24" s="225" t="s">
        <v>4</v>
      </c>
      <c r="DW24" s="225" t="str">
        <f>VLOOKUP(1,A11:B14,2,FALSE)</f>
        <v>England</v>
      </c>
      <c r="DX24" s="225"/>
      <c r="HW24" s="221">
        <v>22</v>
      </c>
      <c r="HX24" s="221" t="str">
        <f t="shared" si="3"/>
        <v>Belgium</v>
      </c>
      <c r="HY24" s="223">
        <f ca="1">IF(OFFSET('Prediction Sheet'!$W31,0,HY$1)&lt;&gt;"",OFFSET('Prediction Sheet'!$W31,0,HY$1),0)</f>
        <v>0</v>
      </c>
      <c r="HZ24" s="223">
        <f ca="1">IF(OFFSET('Prediction Sheet'!$Y31,0,HY$1)&lt;&gt;"",OFFSET('Prediction Sheet'!$Y31,0,HY$1),0)</f>
        <v>0</v>
      </c>
      <c r="IA24" s="221" t="str">
        <f t="shared" si="4"/>
        <v>Republic of Ireland</v>
      </c>
      <c r="IB24" s="221" t="str">
        <f ca="1">IF(AND(OFFSET('Prediction Sheet'!$W31,0,HY$1)&lt;&gt;"",OFFSET('Prediction Sheet'!$Y31,0,HY$1)&lt;&gt;""),IF(HY24&gt;HZ24,"W",IF(HY24=HZ24,"D","L")),"")</f>
        <v/>
      </c>
      <c r="IC24" s="221" t="str">
        <f t="shared" ca="1" si="5"/>
        <v/>
      </c>
      <c r="IF24" s="224" t="s">
        <v>4</v>
      </c>
      <c r="IG24" s="225" t="s">
        <v>5</v>
      </c>
      <c r="IH24" s="225" t="s">
        <v>15</v>
      </c>
      <c r="II24" s="225" t="s">
        <v>112</v>
      </c>
      <c r="IJ24" s="224" t="s">
        <v>5</v>
      </c>
      <c r="IK24" s="224" t="s">
        <v>15</v>
      </c>
      <c r="IL24" s="224" t="s">
        <v>4</v>
      </c>
      <c r="IM24" s="224" t="s">
        <v>112</v>
      </c>
      <c r="IN24" s="225"/>
      <c r="IO24" s="226">
        <f ca="1">IFERROR(MATCH(IO12,IF24:II24,0),0)</f>
        <v>3</v>
      </c>
      <c r="IP24" s="226">
        <f ca="1">IFERROR(MATCH(IP12,IF24:II24,0),0)</f>
        <v>0</v>
      </c>
      <c r="IQ24" s="226">
        <f ca="1">IFERROR(MATCH(IQ12,IF24:II24,0),0)</f>
        <v>2</v>
      </c>
      <c r="IR24" s="226">
        <f ca="1">IFERROR(MATCH(IR12,IF24:II24,0),0)</f>
        <v>0</v>
      </c>
      <c r="IS24" s="226">
        <f t="shared" ca="1" si="61"/>
        <v>5</v>
      </c>
      <c r="IT24" s="225" t="s">
        <v>4</v>
      </c>
      <c r="IU24" s="225" t="str">
        <f ca="1">VLOOKUP(1,DY11:DZ14,2,FALSE)</f>
        <v>England</v>
      </c>
      <c r="IV24" s="225">
        <f t="shared" ca="1" si="74"/>
        <v>1</v>
      </c>
      <c r="MW24" s="223"/>
      <c r="MX24" s="223"/>
      <c r="ND24" s="224"/>
      <c r="NE24" s="225"/>
      <c r="NF24" s="225"/>
      <c r="NG24" s="225"/>
      <c r="NH24" s="224"/>
      <c r="NI24" s="224"/>
      <c r="NJ24" s="224"/>
      <c r="NK24" s="224"/>
      <c r="NL24" s="225"/>
      <c r="NM24" s="226"/>
      <c r="NN24" s="226"/>
      <c r="NO24" s="226"/>
      <c r="NP24" s="226"/>
      <c r="NQ24" s="226"/>
      <c r="NR24" s="225"/>
      <c r="NS24" s="225"/>
      <c r="NT24" s="225"/>
      <c r="RU24" s="223"/>
      <c r="RV24" s="223"/>
      <c r="SB24" s="224"/>
      <c r="SC24" s="225"/>
      <c r="SD24" s="225"/>
      <c r="SE24" s="225"/>
      <c r="SF24" s="224"/>
      <c r="SG24" s="224"/>
      <c r="SH24" s="224"/>
      <c r="SI24" s="224"/>
      <c r="SJ24" s="225"/>
      <c r="SK24" s="226"/>
      <c r="SL24" s="226"/>
      <c r="SM24" s="226"/>
      <c r="SN24" s="226"/>
      <c r="SO24" s="226"/>
      <c r="SP24" s="225"/>
      <c r="SQ24" s="225"/>
      <c r="SR24" s="225"/>
      <c r="WS24" s="223"/>
      <c r="WT24" s="223"/>
      <c r="WZ24" s="224"/>
      <c r="XA24" s="225"/>
      <c r="XB24" s="225"/>
      <c r="XC24" s="225"/>
      <c r="XD24" s="224"/>
      <c r="XE24" s="224"/>
      <c r="XF24" s="224"/>
      <c r="XG24" s="224"/>
      <c r="XH24" s="225"/>
      <c r="XI24" s="226"/>
      <c r="XJ24" s="226"/>
      <c r="XK24" s="226"/>
      <c r="XL24" s="226"/>
      <c r="XM24" s="226"/>
      <c r="XN24" s="225"/>
      <c r="XO24" s="225"/>
      <c r="XP24" s="225"/>
      <c r="ABQ24" s="223"/>
      <c r="ABR24" s="223"/>
      <c r="ABX24" s="224"/>
      <c r="ABY24" s="225"/>
      <c r="ABZ24" s="225"/>
      <c r="ACA24" s="225"/>
      <c r="ACB24" s="224"/>
      <c r="ACC24" s="224"/>
      <c r="ACD24" s="224"/>
      <c r="ACE24" s="224"/>
      <c r="ACF24" s="225"/>
      <c r="ACG24" s="226"/>
      <c r="ACH24" s="226"/>
      <c r="ACI24" s="226"/>
      <c r="ACJ24" s="226"/>
      <c r="ACK24" s="226"/>
      <c r="ACL24" s="225"/>
      <c r="ACM24" s="225"/>
      <c r="ACN24" s="225"/>
      <c r="AGO24" s="223"/>
      <c r="AGP24" s="223"/>
      <c r="AGV24" s="224"/>
      <c r="AGW24" s="225"/>
      <c r="AGX24" s="225"/>
      <c r="AGY24" s="225"/>
      <c r="AGZ24" s="224"/>
      <c r="AHA24" s="224"/>
      <c r="AHB24" s="224"/>
      <c r="AHC24" s="224"/>
      <c r="AHD24" s="225"/>
      <c r="AHE24" s="226"/>
      <c r="AHF24" s="226"/>
      <c r="AHG24" s="226"/>
      <c r="AHH24" s="226"/>
      <c r="AHI24" s="226"/>
      <c r="AHJ24" s="225"/>
      <c r="AHK24" s="225"/>
      <c r="AHL24" s="225"/>
      <c r="ALM24" s="223"/>
      <c r="ALN24" s="223"/>
      <c r="ALT24" s="224"/>
      <c r="ALU24" s="225"/>
      <c r="ALV24" s="225"/>
      <c r="ALW24" s="225"/>
      <c r="ALX24" s="224"/>
      <c r="ALY24" s="224"/>
      <c r="ALZ24" s="224"/>
      <c r="AMA24" s="224"/>
      <c r="AMB24" s="225"/>
      <c r="AMC24" s="226"/>
      <c r="AMD24" s="226"/>
      <c r="AME24" s="226"/>
      <c r="AMF24" s="226"/>
      <c r="AMG24" s="226"/>
      <c r="AMH24" s="225"/>
      <c r="AMI24" s="225"/>
      <c r="AMJ24" s="225"/>
      <c r="AQK24" s="223"/>
      <c r="AQL24" s="223"/>
      <c r="AQR24" s="224"/>
      <c r="AQS24" s="225"/>
      <c r="AQT24" s="225"/>
      <c r="AQU24" s="225"/>
      <c r="AQV24" s="224"/>
      <c r="AQW24" s="224"/>
      <c r="AQX24" s="224"/>
      <c r="AQY24" s="224"/>
      <c r="AQZ24" s="225"/>
      <c r="ARA24" s="226"/>
      <c r="ARB24" s="226"/>
      <c r="ARC24" s="226"/>
      <c r="ARD24" s="226"/>
      <c r="ARE24" s="226"/>
      <c r="ARF24" s="225"/>
      <c r="ARG24" s="225"/>
      <c r="ARH24" s="225"/>
      <c r="AVI24" s="223"/>
      <c r="AVJ24" s="223"/>
      <c r="AVP24" s="224"/>
      <c r="AVQ24" s="225"/>
      <c r="AVR24" s="225"/>
      <c r="AVS24" s="225"/>
      <c r="AVT24" s="224"/>
      <c r="AVU24" s="224"/>
      <c r="AVV24" s="224"/>
      <c r="AVW24" s="224"/>
      <c r="AVX24" s="225"/>
      <c r="AVY24" s="226"/>
      <c r="AVZ24" s="226"/>
      <c r="AWA24" s="226"/>
      <c r="AWB24" s="226"/>
      <c r="AWC24" s="226"/>
      <c r="AWD24" s="225"/>
      <c r="AWE24" s="225"/>
      <c r="AWF24" s="225"/>
      <c r="BAG24" s="223"/>
      <c r="BAH24" s="223"/>
      <c r="BAN24" s="224"/>
      <c r="BAO24" s="225"/>
      <c r="BAP24" s="225"/>
      <c r="BAQ24" s="225"/>
      <c r="BAR24" s="224"/>
      <c r="BAS24" s="224"/>
      <c r="BAT24" s="224"/>
      <c r="BAU24" s="224"/>
      <c r="BAV24" s="225"/>
      <c r="BAW24" s="226"/>
      <c r="BAX24" s="226"/>
      <c r="BAY24" s="226"/>
      <c r="BAZ24" s="226"/>
      <c r="BBA24" s="226"/>
      <c r="BBB24" s="225"/>
      <c r="BBC24" s="225"/>
      <c r="BBD24" s="225"/>
      <c r="BFE24" s="223"/>
      <c r="BFF24" s="223"/>
      <c r="BFL24" s="224"/>
      <c r="BFM24" s="225"/>
      <c r="BFN24" s="225"/>
      <c r="BFO24" s="225"/>
      <c r="BFP24" s="224"/>
      <c r="BFQ24" s="224"/>
      <c r="BFR24" s="224"/>
      <c r="BFS24" s="224"/>
      <c r="BFT24" s="225"/>
      <c r="BFU24" s="226"/>
      <c r="BFV24" s="226"/>
      <c r="BFW24" s="226"/>
      <c r="BFX24" s="226"/>
      <c r="BFY24" s="226"/>
      <c r="BFZ24" s="225"/>
      <c r="BGA24" s="225"/>
      <c r="BGB24" s="225"/>
      <c r="BKC24" s="223"/>
      <c r="BKD24" s="223"/>
      <c r="BKJ24" s="224"/>
      <c r="BKK24" s="225"/>
      <c r="BKL24" s="225"/>
      <c r="BKM24" s="225"/>
      <c r="BKN24" s="224"/>
      <c r="BKO24" s="224"/>
      <c r="BKP24" s="224"/>
      <c r="BKQ24" s="224"/>
      <c r="BKR24" s="225"/>
      <c r="BKS24" s="226"/>
      <c r="BKT24" s="226"/>
      <c r="BKU24" s="226"/>
      <c r="BKV24" s="226"/>
      <c r="BKW24" s="226"/>
      <c r="BKX24" s="225"/>
      <c r="BKY24" s="225"/>
      <c r="BKZ24" s="225"/>
      <c r="BPA24" s="223"/>
      <c r="BPB24" s="223"/>
      <c r="BPH24" s="224"/>
      <c r="BPI24" s="225"/>
      <c r="BPJ24" s="225"/>
      <c r="BPK24" s="225"/>
      <c r="BPL24" s="224"/>
      <c r="BPM24" s="224"/>
      <c r="BPN24" s="224"/>
      <c r="BPO24" s="224"/>
      <c r="BPP24" s="225"/>
      <c r="BPQ24" s="226"/>
      <c r="BPR24" s="226"/>
      <c r="BPS24" s="226"/>
      <c r="BPT24" s="226"/>
      <c r="BPU24" s="226"/>
      <c r="BPV24" s="225"/>
      <c r="BPW24" s="225"/>
      <c r="BPX24" s="225"/>
      <c r="BTY24" s="223"/>
      <c r="BTZ24" s="223"/>
      <c r="BUF24" s="224"/>
      <c r="BUG24" s="225"/>
      <c r="BUH24" s="225"/>
      <c r="BUI24" s="225"/>
      <c r="BUJ24" s="224"/>
      <c r="BUK24" s="224"/>
      <c r="BUL24" s="224"/>
      <c r="BUM24" s="224"/>
      <c r="BUN24" s="225"/>
      <c r="BUO24" s="226"/>
      <c r="BUP24" s="226"/>
      <c r="BUQ24" s="226"/>
      <c r="BUR24" s="226"/>
      <c r="BUS24" s="226"/>
      <c r="BUT24" s="225"/>
      <c r="BUU24" s="225"/>
      <c r="BUV24" s="225"/>
      <c r="BYW24" s="223"/>
      <c r="BYX24" s="223"/>
      <c r="BZD24" s="224"/>
      <c r="BZE24" s="225"/>
      <c r="BZF24" s="225"/>
      <c r="BZG24" s="225"/>
      <c r="BZH24" s="224"/>
      <c r="BZI24" s="224"/>
      <c r="BZJ24" s="224"/>
      <c r="BZK24" s="224"/>
      <c r="BZL24" s="225"/>
      <c r="BZM24" s="226"/>
      <c r="BZN24" s="226"/>
      <c r="BZO24" s="226"/>
      <c r="BZP24" s="226"/>
      <c r="BZQ24" s="226"/>
      <c r="BZR24" s="225"/>
      <c r="BZS24" s="225"/>
      <c r="BZT24" s="225"/>
      <c r="CDU24" s="223"/>
      <c r="CDV24" s="223"/>
      <c r="CEB24" s="224"/>
      <c r="CEC24" s="225"/>
      <c r="CED24" s="225"/>
      <c r="CEE24" s="225"/>
      <c r="CEF24" s="224"/>
      <c r="CEG24" s="224"/>
      <c r="CEH24" s="224"/>
      <c r="CEI24" s="224"/>
      <c r="CEJ24" s="225"/>
      <c r="CEK24" s="226"/>
      <c r="CEL24" s="226"/>
      <c r="CEM24" s="226"/>
      <c r="CEN24" s="226"/>
      <c r="CEO24" s="226"/>
      <c r="CEP24" s="225"/>
      <c r="CEQ24" s="225"/>
      <c r="CER24" s="225"/>
      <c r="CIS24" s="223"/>
      <c r="CIT24" s="223"/>
      <c r="CIZ24" s="224"/>
      <c r="CJA24" s="225"/>
      <c r="CJB24" s="225"/>
      <c r="CJC24" s="225"/>
      <c r="CJD24" s="224"/>
      <c r="CJE24" s="224"/>
      <c r="CJF24" s="224"/>
      <c r="CJG24" s="224"/>
      <c r="CJH24" s="225"/>
      <c r="CJI24" s="226"/>
      <c r="CJJ24" s="226"/>
      <c r="CJK24" s="226"/>
      <c r="CJL24" s="226"/>
      <c r="CJM24" s="226"/>
      <c r="CJN24" s="225"/>
      <c r="CJO24" s="225"/>
      <c r="CJP24" s="225"/>
      <c r="CNQ24" s="223"/>
      <c r="CNR24" s="223"/>
      <c r="CNX24" s="224"/>
      <c r="CNY24" s="225"/>
      <c r="CNZ24" s="225"/>
      <c r="COA24" s="225"/>
      <c r="COB24" s="224"/>
      <c r="COC24" s="224"/>
      <c r="COD24" s="224"/>
      <c r="COE24" s="224"/>
      <c r="COF24" s="225"/>
      <c r="COG24" s="226"/>
      <c r="COH24" s="226"/>
      <c r="COI24" s="226"/>
      <c r="COJ24" s="226"/>
      <c r="COK24" s="226"/>
      <c r="COL24" s="225"/>
      <c r="COM24" s="225"/>
      <c r="CON24" s="225"/>
      <c r="CSO24" s="223"/>
      <c r="CSP24" s="223"/>
      <c r="CSV24" s="224"/>
      <c r="CSW24" s="225"/>
      <c r="CSX24" s="225"/>
      <c r="CSY24" s="225"/>
      <c r="CSZ24" s="224"/>
      <c r="CTA24" s="224"/>
      <c r="CTB24" s="224"/>
      <c r="CTC24" s="224"/>
      <c r="CTD24" s="225"/>
      <c r="CTE24" s="226"/>
      <c r="CTF24" s="226"/>
      <c r="CTG24" s="226"/>
      <c r="CTH24" s="226"/>
      <c r="CTI24" s="226"/>
      <c r="CTJ24" s="225"/>
      <c r="CTK24" s="225"/>
      <c r="CTL24" s="225"/>
      <c r="CXM24" s="223"/>
      <c r="CXN24" s="223"/>
      <c r="CXT24" s="224"/>
      <c r="CXU24" s="225"/>
      <c r="CXV24" s="225"/>
      <c r="CXW24" s="225"/>
      <c r="CXX24" s="224"/>
      <c r="CXY24" s="224"/>
      <c r="CXZ24" s="224"/>
      <c r="CYA24" s="224"/>
      <c r="CYB24" s="225"/>
      <c r="CYC24" s="226"/>
      <c r="CYD24" s="226"/>
      <c r="CYE24" s="226"/>
      <c r="CYF24" s="226"/>
      <c r="CYG24" s="226"/>
      <c r="CYH24" s="225"/>
      <c r="CYI24" s="225"/>
      <c r="CYJ24" s="225"/>
      <c r="DCK24" s="223"/>
      <c r="DCL24" s="223"/>
      <c r="DCR24" s="224"/>
      <c r="DCS24" s="225"/>
      <c r="DCT24" s="225"/>
      <c r="DCU24" s="225"/>
      <c r="DCV24" s="224"/>
      <c r="DCW24" s="224"/>
      <c r="DCX24" s="224"/>
      <c r="DCY24" s="224"/>
      <c r="DCZ24" s="225"/>
      <c r="DDA24" s="226"/>
      <c r="DDB24" s="226"/>
      <c r="DDC24" s="226"/>
      <c r="DDD24" s="226"/>
      <c r="DDE24" s="226"/>
      <c r="DDF24" s="225"/>
      <c r="DDG24" s="225"/>
      <c r="DDH24" s="225"/>
      <c r="DHI24" s="223"/>
      <c r="DHJ24" s="223"/>
      <c r="DHP24" s="224"/>
      <c r="DHQ24" s="225"/>
      <c r="DHR24" s="225"/>
      <c r="DHS24" s="225"/>
      <c r="DHT24" s="224"/>
      <c r="DHU24" s="224"/>
      <c r="DHV24" s="224"/>
      <c r="DHW24" s="224"/>
      <c r="DHX24" s="225"/>
      <c r="DHY24" s="226"/>
      <c r="DHZ24" s="226"/>
      <c r="DIA24" s="226"/>
      <c r="DIB24" s="226"/>
      <c r="DIC24" s="226"/>
      <c r="DID24" s="225"/>
      <c r="DIE24" s="225"/>
      <c r="DIF24" s="225"/>
      <c r="DMG24" s="223"/>
      <c r="DMH24" s="223"/>
      <c r="DMN24" s="224"/>
      <c r="DMO24" s="225"/>
      <c r="DMP24" s="225"/>
      <c r="DMQ24" s="225"/>
      <c r="DMR24" s="224"/>
      <c r="DMS24" s="224"/>
      <c r="DMT24" s="224"/>
      <c r="DMU24" s="224"/>
      <c r="DMV24" s="225"/>
      <c r="DMW24" s="226"/>
      <c r="DMX24" s="226"/>
      <c r="DMY24" s="226"/>
      <c r="DMZ24" s="226"/>
      <c r="DNA24" s="226"/>
      <c r="DNB24" s="225"/>
      <c r="DNC24" s="225"/>
      <c r="DND24" s="225"/>
      <c r="DRE24" s="223"/>
      <c r="DRF24" s="223"/>
      <c r="DRL24" s="224"/>
      <c r="DRM24" s="225"/>
      <c r="DRN24" s="225"/>
      <c r="DRO24" s="225"/>
      <c r="DRP24" s="224"/>
      <c r="DRQ24" s="224"/>
      <c r="DRR24" s="224"/>
      <c r="DRS24" s="224"/>
      <c r="DRT24" s="225"/>
      <c r="DRU24" s="226"/>
      <c r="DRV24" s="226"/>
      <c r="DRW24" s="226"/>
      <c r="DRX24" s="226"/>
      <c r="DRY24" s="226"/>
      <c r="DRZ24" s="225"/>
      <c r="DSA24" s="225"/>
      <c r="DSB24" s="225"/>
      <c r="DWC24" s="223"/>
      <c r="DWD24" s="223"/>
      <c r="DWJ24" s="224"/>
      <c r="DWK24" s="225"/>
      <c r="DWL24" s="225"/>
      <c r="DWM24" s="225"/>
      <c r="DWN24" s="224"/>
      <c r="DWO24" s="224"/>
      <c r="DWP24" s="224"/>
      <c r="DWQ24" s="224"/>
      <c r="DWR24" s="225"/>
      <c r="DWS24" s="226"/>
      <c r="DWT24" s="226"/>
      <c r="DWU24" s="226"/>
      <c r="DWV24" s="226"/>
      <c r="DWW24" s="226"/>
      <c r="DWX24" s="225"/>
      <c r="DWY24" s="225"/>
      <c r="DWZ24" s="225"/>
      <c r="EBA24" s="223"/>
      <c r="EBB24" s="223"/>
      <c r="EBH24" s="224"/>
      <c r="EBI24" s="225"/>
      <c r="EBJ24" s="225"/>
      <c r="EBK24" s="225"/>
      <c r="EBL24" s="224"/>
      <c r="EBM24" s="224"/>
      <c r="EBN24" s="224"/>
      <c r="EBO24" s="224"/>
      <c r="EBP24" s="225"/>
      <c r="EBQ24" s="226"/>
      <c r="EBR24" s="226"/>
      <c r="EBS24" s="226"/>
      <c r="EBT24" s="226"/>
      <c r="EBU24" s="226"/>
      <c r="EBV24" s="225"/>
      <c r="EBW24" s="225"/>
      <c r="EBX24" s="225"/>
      <c r="EFY24" s="223"/>
      <c r="EFZ24" s="223"/>
      <c r="EGF24" s="224"/>
      <c r="EGG24" s="225"/>
      <c r="EGH24" s="225"/>
      <c r="EGI24" s="225"/>
      <c r="EGJ24" s="224"/>
      <c r="EGK24" s="224"/>
      <c r="EGL24" s="224"/>
      <c r="EGM24" s="224"/>
      <c r="EGN24" s="225"/>
      <c r="EGO24" s="226"/>
      <c r="EGP24" s="226"/>
      <c r="EGQ24" s="226"/>
      <c r="EGR24" s="226"/>
      <c r="EGS24" s="226"/>
      <c r="EGT24" s="225"/>
      <c r="EGU24" s="225"/>
      <c r="EGV24" s="225"/>
      <c r="EKW24" s="223"/>
      <c r="EKX24" s="223"/>
      <c r="ELD24" s="224"/>
      <c r="ELE24" s="225"/>
      <c r="ELF24" s="225"/>
      <c r="ELG24" s="225"/>
      <c r="ELH24" s="224"/>
      <c r="ELI24" s="224"/>
      <c r="ELJ24" s="224"/>
      <c r="ELK24" s="224"/>
      <c r="ELL24" s="225"/>
      <c r="ELM24" s="226"/>
      <c r="ELN24" s="226"/>
      <c r="ELO24" s="226"/>
      <c r="ELP24" s="226"/>
      <c r="ELQ24" s="226"/>
      <c r="ELR24" s="225"/>
      <c r="ELS24" s="225"/>
      <c r="ELT24" s="225"/>
      <c r="EPU24" s="223"/>
      <c r="EPV24" s="223"/>
      <c r="EQB24" s="224"/>
      <c r="EQC24" s="225"/>
      <c r="EQD24" s="225"/>
      <c r="EQE24" s="225"/>
      <c r="EQF24" s="224"/>
      <c r="EQG24" s="224"/>
      <c r="EQH24" s="224"/>
      <c r="EQI24" s="224"/>
      <c r="EQJ24" s="225"/>
      <c r="EQK24" s="226"/>
      <c r="EQL24" s="226"/>
      <c r="EQM24" s="226"/>
      <c r="EQN24" s="226"/>
      <c r="EQO24" s="226"/>
      <c r="EQP24" s="225"/>
      <c r="EQQ24" s="225"/>
      <c r="EQR24" s="225"/>
      <c r="EUS24" s="223"/>
      <c r="EUT24" s="223"/>
      <c r="EUZ24" s="224"/>
      <c r="EVA24" s="225"/>
      <c r="EVB24" s="225"/>
      <c r="EVC24" s="225"/>
      <c r="EVD24" s="224"/>
      <c r="EVE24" s="224"/>
      <c r="EVF24" s="224"/>
      <c r="EVG24" s="224"/>
      <c r="EVH24" s="225"/>
      <c r="EVI24" s="226"/>
      <c r="EVJ24" s="226"/>
      <c r="EVK24" s="226"/>
      <c r="EVL24" s="226"/>
      <c r="EVM24" s="226"/>
      <c r="EVN24" s="225"/>
      <c r="EVO24" s="225"/>
      <c r="EVP24" s="225"/>
      <c r="EZQ24" s="223"/>
      <c r="EZR24" s="223"/>
      <c r="EZX24" s="224"/>
      <c r="EZY24" s="225"/>
      <c r="EZZ24" s="225"/>
      <c r="FAA24" s="225"/>
      <c r="FAB24" s="224"/>
      <c r="FAC24" s="224"/>
      <c r="FAD24" s="224"/>
      <c r="FAE24" s="224"/>
      <c r="FAF24" s="225"/>
      <c r="FAG24" s="226"/>
      <c r="FAH24" s="226"/>
      <c r="FAI24" s="226"/>
      <c r="FAJ24" s="226"/>
      <c r="FAK24" s="226"/>
      <c r="FAL24" s="225"/>
      <c r="FAM24" s="225"/>
      <c r="FAN24" s="225"/>
      <c r="FEO24" s="223"/>
      <c r="FEP24" s="223"/>
      <c r="FEV24" s="224"/>
      <c r="FEW24" s="225"/>
      <c r="FEX24" s="225"/>
      <c r="FEY24" s="225"/>
      <c r="FEZ24" s="224"/>
      <c r="FFA24" s="224"/>
      <c r="FFB24" s="224"/>
      <c r="FFC24" s="224"/>
      <c r="FFD24" s="225"/>
      <c r="FFE24" s="226"/>
      <c r="FFF24" s="226"/>
      <c r="FFG24" s="226"/>
      <c r="FFH24" s="226"/>
      <c r="FFI24" s="226"/>
      <c r="FFJ24" s="225"/>
      <c r="FFK24" s="225"/>
      <c r="FFL24" s="225"/>
      <c r="FJM24" s="223"/>
      <c r="FJN24" s="223"/>
      <c r="FJT24" s="224"/>
      <c r="FJU24" s="225"/>
      <c r="FJV24" s="225"/>
      <c r="FJW24" s="225"/>
      <c r="FJX24" s="224"/>
      <c r="FJY24" s="224"/>
      <c r="FJZ24" s="224"/>
      <c r="FKA24" s="224"/>
      <c r="FKB24" s="225"/>
      <c r="FKC24" s="226"/>
      <c r="FKD24" s="226"/>
      <c r="FKE24" s="226"/>
      <c r="FKF24" s="226"/>
      <c r="FKG24" s="226"/>
      <c r="FKH24" s="225"/>
      <c r="FKI24" s="225"/>
      <c r="FKJ24" s="225"/>
      <c r="FOK24" s="223"/>
      <c r="FOL24" s="223"/>
      <c r="FOR24" s="224"/>
      <c r="FOS24" s="225"/>
      <c r="FOT24" s="225"/>
      <c r="FOU24" s="225"/>
      <c r="FOV24" s="224"/>
      <c r="FOW24" s="224"/>
      <c r="FOX24" s="224"/>
      <c r="FOY24" s="224"/>
      <c r="FOZ24" s="225"/>
      <c r="FPA24" s="226"/>
      <c r="FPB24" s="226"/>
      <c r="FPC24" s="226"/>
      <c r="FPD24" s="226"/>
      <c r="FPE24" s="226"/>
      <c r="FPF24" s="225"/>
      <c r="FPG24" s="225"/>
      <c r="FPH24" s="225"/>
      <c r="FTI24" s="223"/>
      <c r="FTJ24" s="223"/>
      <c r="FTP24" s="224"/>
      <c r="FTQ24" s="225"/>
      <c r="FTR24" s="225"/>
      <c r="FTS24" s="225"/>
      <c r="FTT24" s="224"/>
      <c r="FTU24" s="224"/>
      <c r="FTV24" s="224"/>
      <c r="FTW24" s="224"/>
      <c r="FTX24" s="225"/>
      <c r="FTY24" s="226"/>
      <c r="FTZ24" s="226"/>
      <c r="FUA24" s="226"/>
      <c r="FUB24" s="226"/>
      <c r="FUC24" s="226"/>
      <c r="FUD24" s="225"/>
      <c r="FUE24" s="225"/>
      <c r="FUF24" s="225"/>
      <c r="FYG24" s="223"/>
      <c r="FYH24" s="223"/>
      <c r="FYN24" s="224"/>
      <c r="FYO24" s="225"/>
      <c r="FYP24" s="225"/>
      <c r="FYQ24" s="225"/>
      <c r="FYR24" s="224"/>
      <c r="FYS24" s="224"/>
      <c r="FYT24" s="224"/>
      <c r="FYU24" s="224"/>
      <c r="FYV24" s="225"/>
      <c r="FYW24" s="226"/>
      <c r="FYX24" s="226"/>
      <c r="FYY24" s="226"/>
      <c r="FYZ24" s="226"/>
      <c r="FZA24" s="226"/>
      <c r="FZB24" s="225"/>
      <c r="FZC24" s="225"/>
      <c r="FZD24" s="225"/>
      <c r="GDE24" s="223"/>
      <c r="GDF24" s="223"/>
      <c r="GDL24" s="224"/>
      <c r="GDM24" s="225"/>
      <c r="GDN24" s="225"/>
      <c r="GDO24" s="225"/>
      <c r="GDP24" s="224"/>
      <c r="GDQ24" s="224"/>
      <c r="GDR24" s="224"/>
      <c r="GDS24" s="224"/>
      <c r="GDT24" s="225"/>
      <c r="GDU24" s="226"/>
      <c r="GDV24" s="226"/>
      <c r="GDW24" s="226"/>
      <c r="GDX24" s="226"/>
      <c r="GDY24" s="226"/>
      <c r="GDZ24" s="225"/>
      <c r="GEA24" s="225"/>
      <c r="GEB24" s="225"/>
      <c r="GIC24" s="223"/>
      <c r="GID24" s="223"/>
      <c r="GIJ24" s="224"/>
      <c r="GIK24" s="225"/>
      <c r="GIL24" s="225"/>
      <c r="GIM24" s="225"/>
      <c r="GIN24" s="224"/>
      <c r="GIO24" s="224"/>
      <c r="GIP24" s="224"/>
      <c r="GIQ24" s="224"/>
      <c r="GIR24" s="225"/>
      <c r="GIS24" s="226"/>
      <c r="GIT24" s="226"/>
      <c r="GIU24" s="226"/>
      <c r="GIV24" s="226"/>
      <c r="GIW24" s="226"/>
      <c r="GIX24" s="225"/>
      <c r="GIY24" s="225"/>
      <c r="GIZ24" s="225"/>
      <c r="GNA24" s="223"/>
      <c r="GNB24" s="223"/>
      <c r="GNH24" s="224"/>
      <c r="GNI24" s="225"/>
      <c r="GNJ24" s="225"/>
      <c r="GNK24" s="225"/>
      <c r="GNL24" s="224"/>
      <c r="GNM24" s="224"/>
      <c r="GNN24" s="224"/>
      <c r="GNO24" s="224"/>
      <c r="GNP24" s="225"/>
      <c r="GNQ24" s="226"/>
      <c r="GNR24" s="226"/>
      <c r="GNS24" s="226"/>
      <c r="GNT24" s="226"/>
      <c r="GNU24" s="226"/>
      <c r="GNV24" s="225"/>
      <c r="GNW24" s="225"/>
      <c r="GNX24" s="225"/>
      <c r="GRY24" s="223"/>
      <c r="GRZ24" s="223"/>
      <c r="GSF24" s="224"/>
      <c r="GSG24" s="225"/>
      <c r="GSH24" s="225"/>
      <c r="GSI24" s="225"/>
      <c r="GSJ24" s="224"/>
      <c r="GSK24" s="224"/>
      <c r="GSL24" s="224"/>
      <c r="GSM24" s="224"/>
      <c r="GSN24" s="225"/>
      <c r="GSO24" s="226"/>
      <c r="GSP24" s="226"/>
      <c r="GSQ24" s="226"/>
      <c r="GSR24" s="226"/>
      <c r="GSS24" s="226"/>
      <c r="GST24" s="225"/>
      <c r="GSU24" s="225"/>
      <c r="GSV24" s="225"/>
      <c r="GWW24" s="223"/>
      <c r="GWX24" s="223"/>
      <c r="GXD24" s="224"/>
      <c r="GXE24" s="225"/>
      <c r="GXF24" s="225"/>
      <c r="GXG24" s="225"/>
      <c r="GXH24" s="224"/>
      <c r="GXI24" s="224"/>
      <c r="GXJ24" s="224"/>
      <c r="GXK24" s="224"/>
      <c r="GXL24" s="225"/>
      <c r="GXM24" s="226"/>
      <c r="GXN24" s="226"/>
      <c r="GXO24" s="226"/>
      <c r="GXP24" s="226"/>
      <c r="GXQ24" s="226"/>
      <c r="GXR24" s="225"/>
      <c r="GXS24" s="225"/>
      <c r="GXT24" s="225"/>
      <c r="HBU24" s="223"/>
      <c r="HBV24" s="223"/>
      <c r="HCB24" s="224"/>
      <c r="HCC24" s="225"/>
      <c r="HCD24" s="225"/>
      <c r="HCE24" s="225"/>
      <c r="HCF24" s="224"/>
      <c r="HCG24" s="224"/>
      <c r="HCH24" s="224"/>
      <c r="HCI24" s="224"/>
      <c r="HCJ24" s="225"/>
      <c r="HCK24" s="226"/>
      <c r="HCL24" s="226"/>
      <c r="HCM24" s="226"/>
      <c r="HCN24" s="226"/>
      <c r="HCO24" s="226"/>
      <c r="HCP24" s="225"/>
      <c r="HCQ24" s="225"/>
      <c r="HCR24" s="225"/>
      <c r="HGS24" s="223"/>
      <c r="HGT24" s="223"/>
      <c r="HGZ24" s="224"/>
      <c r="HHA24" s="225"/>
      <c r="HHB24" s="225"/>
      <c r="HHC24" s="225"/>
      <c r="HHD24" s="224"/>
      <c r="HHE24" s="224"/>
      <c r="HHF24" s="224"/>
      <c r="HHG24" s="224"/>
      <c r="HHH24" s="225"/>
      <c r="HHI24" s="226"/>
      <c r="HHJ24" s="226"/>
      <c r="HHK24" s="226"/>
      <c r="HHL24" s="226"/>
      <c r="HHM24" s="226"/>
      <c r="HHN24" s="225"/>
      <c r="HHO24" s="225"/>
      <c r="HHP24" s="225"/>
      <c r="HLQ24" s="223"/>
      <c r="HLR24" s="223"/>
      <c r="HLX24" s="224"/>
      <c r="HLY24" s="225"/>
      <c r="HLZ24" s="225"/>
      <c r="HMA24" s="225"/>
      <c r="HMB24" s="224"/>
      <c r="HMC24" s="224"/>
      <c r="HMD24" s="224"/>
      <c r="HME24" s="224"/>
      <c r="HMF24" s="225"/>
      <c r="HMG24" s="226"/>
      <c r="HMH24" s="226"/>
      <c r="HMI24" s="226"/>
      <c r="HMJ24" s="226"/>
      <c r="HMK24" s="226"/>
      <c r="HML24" s="225"/>
      <c r="HMM24" s="225"/>
      <c r="HMN24" s="225"/>
      <c r="HQO24" s="223"/>
      <c r="HQP24" s="223"/>
      <c r="HQV24" s="224"/>
      <c r="HQW24" s="225"/>
      <c r="HQX24" s="225"/>
      <c r="HQY24" s="225"/>
      <c r="HQZ24" s="224"/>
      <c r="HRA24" s="224"/>
      <c r="HRB24" s="224"/>
      <c r="HRC24" s="224"/>
      <c r="HRD24" s="225"/>
      <c r="HRE24" s="226"/>
      <c r="HRF24" s="226"/>
      <c r="HRG24" s="226"/>
      <c r="HRH24" s="226"/>
      <c r="HRI24" s="226"/>
      <c r="HRJ24" s="225"/>
      <c r="HRK24" s="225"/>
      <c r="HRL24" s="225"/>
      <c r="HVM24" s="223"/>
      <c r="HVN24" s="223"/>
      <c r="HVT24" s="224"/>
      <c r="HVU24" s="225"/>
      <c r="HVV24" s="225"/>
      <c r="HVW24" s="225"/>
      <c r="HVX24" s="224"/>
      <c r="HVY24" s="224"/>
      <c r="HVZ24" s="224"/>
      <c r="HWA24" s="224"/>
      <c r="HWB24" s="225"/>
      <c r="HWC24" s="226"/>
      <c r="HWD24" s="226"/>
      <c r="HWE24" s="226"/>
      <c r="HWF24" s="226"/>
      <c r="HWG24" s="226"/>
      <c r="HWH24" s="225"/>
      <c r="HWI24" s="225"/>
      <c r="HWJ24" s="225"/>
      <c r="IAK24" s="223"/>
      <c r="IAL24" s="223"/>
      <c r="IAR24" s="224"/>
      <c r="IAS24" s="225"/>
      <c r="IAT24" s="225"/>
      <c r="IAU24" s="225"/>
      <c r="IAV24" s="224"/>
      <c r="IAW24" s="224"/>
      <c r="IAX24" s="224"/>
      <c r="IAY24" s="224"/>
      <c r="IAZ24" s="225"/>
      <c r="IBA24" s="226"/>
      <c r="IBB24" s="226"/>
      <c r="IBC24" s="226"/>
      <c r="IBD24" s="226"/>
      <c r="IBE24" s="226"/>
      <c r="IBF24" s="225"/>
      <c r="IBG24" s="225"/>
      <c r="IBH24" s="225"/>
      <c r="IFI24" s="223"/>
      <c r="IFJ24" s="223"/>
      <c r="IFP24" s="224"/>
      <c r="IFQ24" s="225"/>
      <c r="IFR24" s="225"/>
      <c r="IFS24" s="225"/>
      <c r="IFT24" s="224"/>
      <c r="IFU24" s="224"/>
      <c r="IFV24" s="224"/>
      <c r="IFW24" s="224"/>
      <c r="IFX24" s="225"/>
      <c r="IFY24" s="226"/>
      <c r="IFZ24" s="226"/>
      <c r="IGA24" s="226"/>
      <c r="IGB24" s="226"/>
      <c r="IGC24" s="226"/>
      <c r="IGD24" s="225"/>
      <c r="IGE24" s="225"/>
      <c r="IGF24" s="225"/>
      <c r="IKG24" s="223"/>
      <c r="IKH24" s="223"/>
      <c r="IKN24" s="224"/>
      <c r="IKO24" s="225"/>
      <c r="IKP24" s="225"/>
      <c r="IKQ24" s="225"/>
      <c r="IKR24" s="224"/>
      <c r="IKS24" s="224"/>
      <c r="IKT24" s="224"/>
      <c r="IKU24" s="224"/>
      <c r="IKV24" s="225"/>
      <c r="IKW24" s="226"/>
      <c r="IKX24" s="226"/>
      <c r="IKY24" s="226"/>
      <c r="IKZ24" s="226"/>
      <c r="ILA24" s="226"/>
      <c r="ILB24" s="225"/>
      <c r="ILC24" s="225"/>
      <c r="ILD24" s="225"/>
      <c r="IPE24" s="223"/>
      <c r="IPF24" s="223"/>
      <c r="IPL24" s="224"/>
      <c r="IPM24" s="225"/>
      <c r="IPN24" s="225"/>
      <c r="IPO24" s="225"/>
      <c r="IPP24" s="224"/>
      <c r="IPQ24" s="224"/>
      <c r="IPR24" s="224"/>
      <c r="IPS24" s="224"/>
      <c r="IPT24" s="225"/>
      <c r="IPU24" s="226"/>
      <c r="IPV24" s="226"/>
      <c r="IPW24" s="226"/>
      <c r="IPX24" s="226"/>
      <c r="IPY24" s="226"/>
      <c r="IPZ24" s="225"/>
      <c r="IQA24" s="225"/>
      <c r="IQB24" s="225"/>
      <c r="IUC24" s="223"/>
      <c r="IUD24" s="223"/>
      <c r="IUJ24" s="224"/>
      <c r="IUK24" s="225"/>
      <c r="IUL24" s="225"/>
      <c r="IUM24" s="225"/>
      <c r="IUN24" s="224"/>
      <c r="IUO24" s="224"/>
      <c r="IUP24" s="224"/>
      <c r="IUQ24" s="224"/>
      <c r="IUR24" s="225"/>
      <c r="IUS24" s="226"/>
      <c r="IUT24" s="226"/>
      <c r="IUU24" s="226"/>
      <c r="IUV24" s="226"/>
      <c r="IUW24" s="226"/>
      <c r="IUX24" s="225"/>
      <c r="IUY24" s="225"/>
      <c r="IUZ24" s="225"/>
      <c r="IZA24" s="223"/>
      <c r="IZB24" s="223"/>
      <c r="IZH24" s="224"/>
      <c r="IZI24" s="225"/>
      <c r="IZJ24" s="225"/>
      <c r="IZK24" s="225"/>
      <c r="IZL24" s="224"/>
      <c r="IZM24" s="224"/>
      <c r="IZN24" s="224"/>
      <c r="IZO24" s="224"/>
      <c r="IZP24" s="225"/>
      <c r="IZQ24" s="226"/>
      <c r="IZR24" s="226"/>
      <c r="IZS24" s="226"/>
      <c r="IZT24" s="226"/>
      <c r="IZU24" s="226"/>
      <c r="IZV24" s="225"/>
      <c r="IZW24" s="225"/>
      <c r="IZX24" s="225"/>
      <c r="JDY24" s="223"/>
      <c r="JDZ24" s="223"/>
      <c r="JEF24" s="224"/>
      <c r="JEG24" s="225"/>
      <c r="JEH24" s="225"/>
      <c r="JEI24" s="225"/>
      <c r="JEJ24" s="224"/>
      <c r="JEK24" s="224"/>
      <c r="JEL24" s="224"/>
      <c r="JEM24" s="224"/>
      <c r="JEN24" s="225"/>
      <c r="JEO24" s="226"/>
      <c r="JEP24" s="226"/>
      <c r="JEQ24" s="226"/>
      <c r="JER24" s="226"/>
      <c r="JES24" s="226"/>
      <c r="JET24" s="225"/>
      <c r="JEU24" s="225"/>
      <c r="JEV24" s="225"/>
      <c r="JIW24" s="223"/>
      <c r="JIX24" s="223"/>
      <c r="JJD24" s="224"/>
      <c r="JJE24" s="225"/>
      <c r="JJF24" s="225"/>
      <c r="JJG24" s="225"/>
      <c r="JJH24" s="224"/>
      <c r="JJI24" s="224"/>
      <c r="JJJ24" s="224"/>
      <c r="JJK24" s="224"/>
      <c r="JJL24" s="225"/>
      <c r="JJM24" s="226"/>
      <c r="JJN24" s="226"/>
      <c r="JJO24" s="226"/>
      <c r="JJP24" s="226"/>
      <c r="JJQ24" s="226"/>
      <c r="JJR24" s="225"/>
      <c r="JJS24" s="225"/>
      <c r="JJT24" s="225"/>
      <c r="JNU24" s="223"/>
      <c r="JNV24" s="223"/>
      <c r="JOB24" s="224"/>
      <c r="JOC24" s="225"/>
      <c r="JOD24" s="225"/>
      <c r="JOE24" s="225"/>
      <c r="JOF24" s="224"/>
      <c r="JOG24" s="224"/>
      <c r="JOH24" s="224"/>
      <c r="JOI24" s="224"/>
      <c r="JOJ24" s="225"/>
      <c r="JOK24" s="226"/>
      <c r="JOL24" s="226"/>
      <c r="JOM24" s="226"/>
      <c r="JON24" s="226"/>
      <c r="JOO24" s="226"/>
      <c r="JOP24" s="225"/>
      <c r="JOQ24" s="225"/>
      <c r="JOR24" s="225"/>
      <c r="JSS24" s="223"/>
      <c r="JST24" s="223"/>
      <c r="JSZ24" s="224"/>
      <c r="JTA24" s="225"/>
      <c r="JTB24" s="225"/>
      <c r="JTC24" s="225"/>
      <c r="JTD24" s="224"/>
      <c r="JTE24" s="224"/>
      <c r="JTF24" s="224"/>
      <c r="JTG24" s="224"/>
      <c r="JTH24" s="225"/>
      <c r="JTI24" s="226"/>
      <c r="JTJ24" s="226"/>
      <c r="JTK24" s="226"/>
      <c r="JTL24" s="226"/>
      <c r="JTM24" s="226"/>
      <c r="JTN24" s="225"/>
      <c r="JTO24" s="225"/>
      <c r="JTP24" s="225"/>
      <c r="JXQ24" s="223"/>
      <c r="JXR24" s="223"/>
      <c r="JXX24" s="224"/>
      <c r="JXY24" s="225"/>
      <c r="JXZ24" s="225"/>
      <c r="JYA24" s="225"/>
      <c r="JYB24" s="224"/>
      <c r="JYC24" s="224"/>
      <c r="JYD24" s="224"/>
      <c r="JYE24" s="224"/>
      <c r="JYF24" s="225"/>
      <c r="JYG24" s="226"/>
      <c r="JYH24" s="226"/>
      <c r="JYI24" s="226"/>
      <c r="JYJ24" s="226"/>
      <c r="JYK24" s="226"/>
      <c r="JYL24" s="225"/>
      <c r="JYM24" s="225"/>
      <c r="JYN24" s="225"/>
      <c r="KCO24" s="223"/>
      <c r="KCP24" s="223"/>
      <c r="KCV24" s="224"/>
      <c r="KCW24" s="225"/>
      <c r="KCX24" s="225"/>
      <c r="KCY24" s="225"/>
      <c r="KCZ24" s="224"/>
      <c r="KDA24" s="224"/>
      <c r="KDB24" s="224"/>
      <c r="KDC24" s="224"/>
      <c r="KDD24" s="225"/>
      <c r="KDE24" s="226"/>
      <c r="KDF24" s="226"/>
      <c r="KDG24" s="226"/>
      <c r="KDH24" s="226"/>
      <c r="KDI24" s="226"/>
      <c r="KDJ24" s="225"/>
      <c r="KDK24" s="225"/>
      <c r="KDL24" s="225"/>
      <c r="KHM24" s="223"/>
      <c r="KHN24" s="223"/>
      <c r="KHT24" s="224"/>
      <c r="KHU24" s="225"/>
      <c r="KHV24" s="225"/>
      <c r="KHW24" s="225"/>
      <c r="KHX24" s="224"/>
      <c r="KHY24" s="224"/>
      <c r="KHZ24" s="224"/>
      <c r="KIA24" s="224"/>
      <c r="KIB24" s="225"/>
      <c r="KIC24" s="226"/>
      <c r="KID24" s="226"/>
      <c r="KIE24" s="226"/>
      <c r="KIF24" s="226"/>
      <c r="KIG24" s="226"/>
      <c r="KIH24" s="225"/>
      <c r="KII24" s="225"/>
      <c r="KIJ24" s="225"/>
      <c r="KMK24" s="223"/>
      <c r="KML24" s="223"/>
      <c r="KMR24" s="224"/>
      <c r="KMS24" s="225"/>
      <c r="KMT24" s="225"/>
      <c r="KMU24" s="225"/>
      <c r="KMV24" s="224"/>
      <c r="KMW24" s="224"/>
      <c r="KMX24" s="224"/>
      <c r="KMY24" s="224"/>
      <c r="KMZ24" s="225"/>
      <c r="KNA24" s="226"/>
      <c r="KNB24" s="226"/>
      <c r="KNC24" s="226"/>
      <c r="KND24" s="226"/>
      <c r="KNE24" s="226"/>
      <c r="KNF24" s="225"/>
      <c r="KNG24" s="225"/>
      <c r="KNH24" s="225"/>
      <c r="KRI24" s="223"/>
      <c r="KRJ24" s="223"/>
      <c r="KRP24" s="224"/>
      <c r="KRQ24" s="225"/>
      <c r="KRR24" s="225"/>
      <c r="KRS24" s="225"/>
      <c r="KRT24" s="224"/>
      <c r="KRU24" s="224"/>
      <c r="KRV24" s="224"/>
      <c r="KRW24" s="224"/>
      <c r="KRX24" s="225"/>
      <c r="KRY24" s="226"/>
      <c r="KRZ24" s="226"/>
      <c r="KSA24" s="226"/>
      <c r="KSB24" s="226"/>
      <c r="KSC24" s="226"/>
      <c r="KSD24" s="225"/>
      <c r="KSE24" s="225"/>
      <c r="KSF24" s="225"/>
      <c r="KWG24" s="223"/>
      <c r="KWH24" s="223"/>
      <c r="KWN24" s="224"/>
      <c r="KWO24" s="225"/>
      <c r="KWP24" s="225"/>
      <c r="KWQ24" s="225"/>
      <c r="KWR24" s="224"/>
      <c r="KWS24" s="224"/>
      <c r="KWT24" s="224"/>
      <c r="KWU24" s="224"/>
      <c r="KWV24" s="225"/>
      <c r="KWW24" s="226"/>
      <c r="KWX24" s="226"/>
      <c r="KWY24" s="226"/>
      <c r="KWZ24" s="226"/>
      <c r="KXA24" s="226"/>
      <c r="KXB24" s="225"/>
      <c r="KXC24" s="225"/>
      <c r="KXD24" s="225"/>
      <c r="LBE24" s="223"/>
      <c r="LBF24" s="223"/>
      <c r="LBL24" s="224"/>
      <c r="LBM24" s="225"/>
      <c r="LBN24" s="225"/>
      <c r="LBO24" s="225"/>
      <c r="LBP24" s="224"/>
      <c r="LBQ24" s="224"/>
      <c r="LBR24" s="224"/>
      <c r="LBS24" s="224"/>
      <c r="LBT24" s="225"/>
      <c r="LBU24" s="226"/>
      <c r="LBV24" s="226"/>
      <c r="LBW24" s="226"/>
      <c r="LBX24" s="226"/>
      <c r="LBY24" s="226"/>
      <c r="LBZ24" s="225"/>
      <c r="LCA24" s="225"/>
      <c r="LCB24" s="225"/>
      <c r="LGC24" s="223"/>
      <c r="LGD24" s="223"/>
      <c r="LGJ24" s="224"/>
      <c r="LGK24" s="225"/>
      <c r="LGL24" s="225"/>
      <c r="LGM24" s="225"/>
      <c r="LGN24" s="224"/>
      <c r="LGO24" s="224"/>
      <c r="LGP24" s="224"/>
      <c r="LGQ24" s="224"/>
      <c r="LGR24" s="225"/>
      <c r="LGS24" s="226"/>
      <c r="LGT24" s="226"/>
      <c r="LGU24" s="226"/>
      <c r="LGV24" s="226"/>
      <c r="LGW24" s="226"/>
      <c r="LGX24" s="225"/>
      <c r="LGY24" s="225"/>
      <c r="LGZ24" s="225"/>
      <c r="LLA24" s="223"/>
      <c r="LLB24" s="223"/>
      <c r="LLH24" s="224"/>
      <c r="LLI24" s="225"/>
      <c r="LLJ24" s="225"/>
      <c r="LLK24" s="225"/>
      <c r="LLL24" s="224"/>
      <c r="LLM24" s="224"/>
      <c r="LLN24" s="224"/>
      <c r="LLO24" s="224"/>
      <c r="LLP24" s="225"/>
      <c r="LLQ24" s="226"/>
      <c r="LLR24" s="226"/>
      <c r="LLS24" s="226"/>
      <c r="LLT24" s="226"/>
      <c r="LLU24" s="226"/>
      <c r="LLV24" s="225"/>
      <c r="LLW24" s="225"/>
      <c r="LLX24" s="225"/>
      <c r="LPY24" s="223"/>
      <c r="LPZ24" s="223"/>
      <c r="LQF24" s="224"/>
      <c r="LQG24" s="225"/>
      <c r="LQH24" s="225"/>
      <c r="LQI24" s="225"/>
      <c r="LQJ24" s="224"/>
      <c r="LQK24" s="224"/>
      <c r="LQL24" s="224"/>
      <c r="LQM24" s="224"/>
      <c r="LQN24" s="225"/>
      <c r="LQO24" s="226"/>
      <c r="LQP24" s="226"/>
      <c r="LQQ24" s="226"/>
      <c r="LQR24" s="226"/>
      <c r="LQS24" s="226"/>
      <c r="LQT24" s="225"/>
      <c r="LQU24" s="225"/>
      <c r="LQV24" s="225"/>
      <c r="LUW24" s="223"/>
      <c r="LUX24" s="223"/>
      <c r="LVD24" s="224"/>
      <c r="LVE24" s="225"/>
      <c r="LVF24" s="225"/>
      <c r="LVG24" s="225"/>
      <c r="LVH24" s="224"/>
      <c r="LVI24" s="224"/>
      <c r="LVJ24" s="224"/>
      <c r="LVK24" s="224"/>
      <c r="LVL24" s="225"/>
      <c r="LVM24" s="226"/>
      <c r="LVN24" s="226"/>
      <c r="LVO24" s="226"/>
      <c r="LVP24" s="226"/>
      <c r="LVQ24" s="226"/>
      <c r="LVR24" s="225"/>
      <c r="LVS24" s="225"/>
      <c r="LVT24" s="225"/>
      <c r="LZU24" s="223"/>
      <c r="LZV24" s="223"/>
      <c r="MAB24" s="224"/>
      <c r="MAC24" s="225"/>
      <c r="MAD24" s="225"/>
      <c r="MAE24" s="225"/>
      <c r="MAF24" s="224"/>
      <c r="MAG24" s="224"/>
      <c r="MAH24" s="224"/>
      <c r="MAI24" s="224"/>
      <c r="MAJ24" s="225"/>
      <c r="MAK24" s="226"/>
      <c r="MAL24" s="226"/>
      <c r="MAM24" s="226"/>
      <c r="MAN24" s="226"/>
      <c r="MAO24" s="226"/>
      <c r="MAP24" s="225"/>
      <c r="MAQ24" s="225"/>
      <c r="MAR24" s="225"/>
      <c r="MES24" s="223"/>
      <c r="MET24" s="223"/>
      <c r="MEZ24" s="224"/>
      <c r="MFA24" s="225"/>
      <c r="MFB24" s="225"/>
      <c r="MFC24" s="225"/>
      <c r="MFD24" s="224"/>
      <c r="MFE24" s="224"/>
      <c r="MFF24" s="224"/>
      <c r="MFG24" s="224"/>
      <c r="MFH24" s="225"/>
      <c r="MFI24" s="226"/>
      <c r="MFJ24" s="226"/>
      <c r="MFK24" s="226"/>
      <c r="MFL24" s="226"/>
      <c r="MFM24" s="226"/>
      <c r="MFN24" s="225"/>
      <c r="MFO24" s="225"/>
      <c r="MFP24" s="225"/>
      <c r="MJQ24" s="223"/>
      <c r="MJR24" s="223"/>
      <c r="MJX24" s="224"/>
      <c r="MJY24" s="225"/>
      <c r="MJZ24" s="225"/>
      <c r="MKA24" s="225"/>
      <c r="MKB24" s="224"/>
      <c r="MKC24" s="224"/>
      <c r="MKD24" s="224"/>
      <c r="MKE24" s="224"/>
      <c r="MKF24" s="225"/>
      <c r="MKG24" s="226"/>
      <c r="MKH24" s="226"/>
      <c r="MKI24" s="226"/>
      <c r="MKJ24" s="226"/>
      <c r="MKK24" s="226"/>
      <c r="MKL24" s="225"/>
      <c r="MKM24" s="225"/>
      <c r="MKN24" s="225"/>
      <c r="MOO24" s="223"/>
      <c r="MOP24" s="223"/>
      <c r="MOV24" s="224"/>
      <c r="MOW24" s="225"/>
      <c r="MOX24" s="225"/>
      <c r="MOY24" s="225"/>
      <c r="MOZ24" s="224"/>
      <c r="MPA24" s="224"/>
      <c r="MPB24" s="224"/>
      <c r="MPC24" s="224"/>
      <c r="MPD24" s="225"/>
      <c r="MPE24" s="226"/>
      <c r="MPF24" s="226"/>
      <c r="MPG24" s="226"/>
      <c r="MPH24" s="226"/>
      <c r="MPI24" s="226"/>
      <c r="MPJ24" s="225"/>
      <c r="MPK24" s="225"/>
      <c r="MPL24" s="225"/>
      <c r="MTM24" s="223"/>
      <c r="MTN24" s="223"/>
      <c r="MTT24" s="224"/>
      <c r="MTU24" s="225"/>
      <c r="MTV24" s="225"/>
      <c r="MTW24" s="225"/>
      <c r="MTX24" s="224"/>
      <c r="MTY24" s="224"/>
      <c r="MTZ24" s="224"/>
      <c r="MUA24" s="224"/>
      <c r="MUB24" s="225"/>
      <c r="MUC24" s="226"/>
      <c r="MUD24" s="226"/>
      <c r="MUE24" s="226"/>
      <c r="MUF24" s="226"/>
      <c r="MUG24" s="226"/>
      <c r="MUH24" s="225"/>
      <c r="MUI24" s="225"/>
      <c r="MUJ24" s="225"/>
      <c r="MYK24" s="223"/>
      <c r="MYL24" s="223"/>
      <c r="MYR24" s="224"/>
      <c r="MYS24" s="225"/>
      <c r="MYT24" s="225"/>
      <c r="MYU24" s="225"/>
      <c r="MYV24" s="224"/>
      <c r="MYW24" s="224"/>
      <c r="MYX24" s="224"/>
      <c r="MYY24" s="224"/>
      <c r="MYZ24" s="225"/>
      <c r="MZA24" s="226"/>
      <c r="MZB24" s="226"/>
      <c r="MZC24" s="226"/>
      <c r="MZD24" s="226"/>
      <c r="MZE24" s="226"/>
      <c r="MZF24" s="225"/>
      <c r="MZG24" s="225"/>
      <c r="MZH24" s="225"/>
      <c r="NDI24" s="223"/>
      <c r="NDJ24" s="223"/>
      <c r="NDP24" s="224"/>
      <c r="NDQ24" s="225"/>
      <c r="NDR24" s="225"/>
      <c r="NDS24" s="225"/>
      <c r="NDT24" s="224"/>
      <c r="NDU24" s="224"/>
      <c r="NDV24" s="224"/>
      <c r="NDW24" s="224"/>
      <c r="NDX24" s="225"/>
      <c r="NDY24" s="226"/>
      <c r="NDZ24" s="226"/>
      <c r="NEA24" s="226"/>
      <c r="NEB24" s="226"/>
      <c r="NEC24" s="226"/>
      <c r="NED24" s="225"/>
      <c r="NEE24" s="225"/>
      <c r="NEF24" s="225"/>
      <c r="NIG24" s="223"/>
      <c r="NIH24" s="223"/>
      <c r="NIN24" s="224"/>
      <c r="NIO24" s="225"/>
      <c r="NIP24" s="225"/>
      <c r="NIQ24" s="225"/>
      <c r="NIR24" s="224"/>
      <c r="NIS24" s="224"/>
      <c r="NIT24" s="224"/>
      <c r="NIU24" s="224"/>
      <c r="NIV24" s="225"/>
      <c r="NIW24" s="226"/>
      <c r="NIX24" s="226"/>
      <c r="NIY24" s="226"/>
      <c r="NIZ24" s="226"/>
      <c r="NJA24" s="226"/>
      <c r="NJB24" s="225"/>
      <c r="NJC24" s="225"/>
      <c r="NJD24" s="225"/>
      <c r="NNE24" s="223"/>
      <c r="NNF24" s="223"/>
      <c r="NNL24" s="224"/>
      <c r="NNM24" s="225"/>
      <c r="NNN24" s="225"/>
      <c r="NNO24" s="225"/>
      <c r="NNP24" s="224"/>
      <c r="NNQ24" s="224"/>
      <c r="NNR24" s="224"/>
      <c r="NNS24" s="224"/>
      <c r="NNT24" s="225"/>
      <c r="NNU24" s="226"/>
      <c r="NNV24" s="226"/>
      <c r="NNW24" s="226"/>
      <c r="NNX24" s="226"/>
      <c r="NNY24" s="226"/>
      <c r="NNZ24" s="225"/>
      <c r="NOA24" s="225"/>
      <c r="NOB24" s="225"/>
      <c r="NSC24" s="223"/>
      <c r="NSD24" s="223"/>
      <c r="NSJ24" s="224"/>
      <c r="NSK24" s="225"/>
      <c r="NSL24" s="225"/>
      <c r="NSM24" s="225"/>
      <c r="NSN24" s="224"/>
      <c r="NSO24" s="224"/>
      <c r="NSP24" s="224"/>
      <c r="NSQ24" s="224"/>
      <c r="NSR24" s="225"/>
      <c r="NSS24" s="226"/>
      <c r="NST24" s="226"/>
      <c r="NSU24" s="226"/>
      <c r="NSV24" s="226"/>
      <c r="NSW24" s="226"/>
      <c r="NSX24" s="225"/>
      <c r="NSY24" s="225"/>
      <c r="NSZ24" s="225"/>
      <c r="NXA24" s="223"/>
      <c r="NXB24" s="223"/>
      <c r="NXH24" s="224"/>
      <c r="NXI24" s="225"/>
      <c r="NXJ24" s="225"/>
      <c r="NXK24" s="225"/>
      <c r="NXL24" s="224"/>
      <c r="NXM24" s="224"/>
      <c r="NXN24" s="224"/>
      <c r="NXO24" s="224"/>
      <c r="NXP24" s="225"/>
      <c r="NXQ24" s="226"/>
      <c r="NXR24" s="226"/>
      <c r="NXS24" s="226"/>
      <c r="NXT24" s="226"/>
      <c r="NXU24" s="226"/>
      <c r="NXV24" s="225"/>
      <c r="NXW24" s="225"/>
      <c r="NXX24" s="225"/>
      <c r="OBY24" s="223"/>
      <c r="OBZ24" s="223"/>
      <c r="OCF24" s="224"/>
      <c r="OCG24" s="225"/>
      <c r="OCH24" s="225"/>
      <c r="OCI24" s="225"/>
      <c r="OCJ24" s="224"/>
      <c r="OCK24" s="224"/>
      <c r="OCL24" s="224"/>
      <c r="OCM24" s="224"/>
      <c r="OCN24" s="225"/>
      <c r="OCO24" s="226"/>
      <c r="OCP24" s="226"/>
      <c r="OCQ24" s="226"/>
      <c r="OCR24" s="226"/>
      <c r="OCS24" s="226"/>
      <c r="OCT24" s="225"/>
      <c r="OCU24" s="225"/>
      <c r="OCV24" s="225"/>
      <c r="OGW24" s="223"/>
      <c r="OGX24" s="223"/>
      <c r="OHD24" s="224"/>
      <c r="OHE24" s="225"/>
      <c r="OHF24" s="225"/>
      <c r="OHG24" s="225"/>
      <c r="OHH24" s="224"/>
      <c r="OHI24" s="224"/>
      <c r="OHJ24" s="224"/>
      <c r="OHK24" s="224"/>
      <c r="OHL24" s="225"/>
      <c r="OHM24" s="226"/>
      <c r="OHN24" s="226"/>
      <c r="OHO24" s="226"/>
      <c r="OHP24" s="226"/>
      <c r="OHQ24" s="226"/>
      <c r="OHR24" s="225"/>
      <c r="OHS24" s="225"/>
      <c r="OHT24" s="225"/>
      <c r="OLU24" s="223"/>
      <c r="OLV24" s="223"/>
      <c r="OMB24" s="224"/>
      <c r="OMC24" s="225"/>
      <c r="OMD24" s="225"/>
      <c r="OME24" s="225"/>
      <c r="OMF24" s="224"/>
      <c r="OMG24" s="224"/>
      <c r="OMH24" s="224"/>
      <c r="OMI24" s="224"/>
      <c r="OMJ24" s="225"/>
      <c r="OMK24" s="226"/>
      <c r="OML24" s="226"/>
      <c r="OMM24" s="226"/>
      <c r="OMN24" s="226"/>
      <c r="OMO24" s="226"/>
      <c r="OMP24" s="225"/>
      <c r="OMQ24" s="225"/>
      <c r="OMR24" s="225"/>
      <c r="OQS24" s="223"/>
      <c r="OQT24" s="223"/>
      <c r="OQZ24" s="224"/>
      <c r="ORA24" s="225"/>
      <c r="ORB24" s="225"/>
      <c r="ORC24" s="225"/>
      <c r="ORD24" s="224"/>
      <c r="ORE24" s="224"/>
      <c r="ORF24" s="224"/>
      <c r="ORG24" s="224"/>
      <c r="ORH24" s="225"/>
      <c r="ORI24" s="226"/>
      <c r="ORJ24" s="226"/>
      <c r="ORK24" s="226"/>
      <c r="ORL24" s="226"/>
      <c r="ORM24" s="226"/>
      <c r="ORN24" s="225"/>
      <c r="ORO24" s="225"/>
      <c r="ORP24" s="225"/>
      <c r="OVQ24" s="223"/>
      <c r="OVR24" s="223"/>
      <c r="OVX24" s="224"/>
      <c r="OVY24" s="225"/>
      <c r="OVZ24" s="225"/>
      <c r="OWA24" s="225"/>
      <c r="OWB24" s="224"/>
      <c r="OWC24" s="224"/>
      <c r="OWD24" s="224"/>
      <c r="OWE24" s="224"/>
      <c r="OWF24" s="225"/>
      <c r="OWG24" s="226"/>
      <c r="OWH24" s="226"/>
      <c r="OWI24" s="226"/>
      <c r="OWJ24" s="226"/>
      <c r="OWK24" s="226"/>
      <c r="OWL24" s="225"/>
      <c r="OWM24" s="225"/>
      <c r="OWN24" s="225"/>
      <c r="PAO24" s="223"/>
      <c r="PAP24" s="223"/>
      <c r="PAV24" s="224"/>
      <c r="PAW24" s="225"/>
      <c r="PAX24" s="225"/>
      <c r="PAY24" s="225"/>
      <c r="PAZ24" s="224"/>
      <c r="PBA24" s="224"/>
      <c r="PBB24" s="224"/>
      <c r="PBC24" s="224"/>
      <c r="PBD24" s="225"/>
      <c r="PBE24" s="226"/>
      <c r="PBF24" s="226"/>
      <c r="PBG24" s="226"/>
      <c r="PBH24" s="226"/>
      <c r="PBI24" s="226"/>
      <c r="PBJ24" s="225"/>
      <c r="PBK24" s="225"/>
      <c r="PBL24" s="225"/>
      <c r="PFM24" s="223"/>
      <c r="PFN24" s="223"/>
      <c r="PFT24" s="224"/>
      <c r="PFU24" s="225"/>
      <c r="PFV24" s="225"/>
      <c r="PFW24" s="225"/>
      <c r="PFX24" s="224"/>
      <c r="PFY24" s="224"/>
      <c r="PFZ24" s="224"/>
      <c r="PGA24" s="224"/>
      <c r="PGB24" s="225"/>
      <c r="PGC24" s="226"/>
      <c r="PGD24" s="226"/>
      <c r="PGE24" s="226"/>
      <c r="PGF24" s="226"/>
      <c r="PGG24" s="226"/>
      <c r="PGH24" s="225"/>
      <c r="PGI24" s="225"/>
      <c r="PGJ24" s="225"/>
      <c r="PKK24" s="223"/>
      <c r="PKL24" s="223"/>
      <c r="PKR24" s="224"/>
      <c r="PKS24" s="225"/>
      <c r="PKT24" s="225"/>
      <c r="PKU24" s="225"/>
      <c r="PKV24" s="224"/>
      <c r="PKW24" s="224"/>
      <c r="PKX24" s="224"/>
      <c r="PKY24" s="224"/>
      <c r="PKZ24" s="225"/>
      <c r="PLA24" s="226"/>
      <c r="PLB24" s="226"/>
      <c r="PLC24" s="226"/>
      <c r="PLD24" s="226"/>
      <c r="PLE24" s="226"/>
      <c r="PLF24" s="225"/>
      <c r="PLG24" s="225"/>
      <c r="PLH24" s="225"/>
      <c r="PPI24" s="223"/>
      <c r="PPJ24" s="223"/>
      <c r="PPP24" s="224"/>
      <c r="PPQ24" s="225"/>
      <c r="PPR24" s="225"/>
      <c r="PPS24" s="225"/>
      <c r="PPT24" s="224"/>
      <c r="PPU24" s="224"/>
      <c r="PPV24" s="224"/>
      <c r="PPW24" s="224"/>
      <c r="PPX24" s="225"/>
      <c r="PPY24" s="226"/>
      <c r="PPZ24" s="226"/>
      <c r="PQA24" s="226"/>
      <c r="PQB24" s="226"/>
      <c r="PQC24" s="226"/>
      <c r="PQD24" s="225"/>
      <c r="PQE24" s="225"/>
      <c r="PQF24" s="225"/>
      <c r="PUG24" s="223"/>
      <c r="PUH24" s="223"/>
      <c r="PUN24" s="224"/>
      <c r="PUO24" s="225"/>
      <c r="PUP24" s="225"/>
      <c r="PUQ24" s="225"/>
      <c r="PUR24" s="224"/>
      <c r="PUS24" s="224"/>
      <c r="PUT24" s="224"/>
      <c r="PUU24" s="224"/>
      <c r="PUV24" s="225"/>
      <c r="PUW24" s="226"/>
      <c r="PUX24" s="226"/>
      <c r="PUY24" s="226"/>
      <c r="PUZ24" s="226"/>
      <c r="PVA24" s="226"/>
      <c r="PVB24" s="225"/>
      <c r="PVC24" s="225"/>
      <c r="PVD24" s="225"/>
      <c r="PZE24" s="223"/>
      <c r="PZF24" s="223"/>
      <c r="PZL24" s="224"/>
      <c r="PZM24" s="225"/>
      <c r="PZN24" s="225"/>
      <c r="PZO24" s="225"/>
      <c r="PZP24" s="224"/>
      <c r="PZQ24" s="224"/>
      <c r="PZR24" s="224"/>
      <c r="PZS24" s="224"/>
      <c r="PZT24" s="225"/>
      <c r="PZU24" s="226"/>
      <c r="PZV24" s="226"/>
      <c r="PZW24" s="226"/>
      <c r="PZX24" s="226"/>
      <c r="PZY24" s="226"/>
      <c r="PZZ24" s="225"/>
      <c r="QAA24" s="225"/>
      <c r="QAB24" s="225"/>
      <c r="QEC24" s="223"/>
      <c r="QED24" s="223"/>
      <c r="QEJ24" s="224"/>
      <c r="QEK24" s="225"/>
      <c r="QEL24" s="225"/>
      <c r="QEM24" s="225"/>
      <c r="QEN24" s="224"/>
      <c r="QEO24" s="224"/>
      <c r="QEP24" s="224"/>
      <c r="QEQ24" s="224"/>
      <c r="QER24" s="225"/>
      <c r="QES24" s="226"/>
      <c r="QET24" s="226"/>
      <c r="QEU24" s="226"/>
      <c r="QEV24" s="226"/>
      <c r="QEW24" s="226"/>
      <c r="QEX24" s="225"/>
      <c r="QEY24" s="225"/>
      <c r="QEZ24" s="225"/>
      <c r="QJA24" s="223"/>
      <c r="QJB24" s="223"/>
      <c r="QJH24" s="224"/>
      <c r="QJI24" s="225"/>
      <c r="QJJ24" s="225"/>
      <c r="QJK24" s="225"/>
      <c r="QJL24" s="224"/>
      <c r="QJM24" s="224"/>
      <c r="QJN24" s="224"/>
      <c r="QJO24" s="224"/>
      <c r="QJP24" s="225"/>
      <c r="QJQ24" s="226"/>
      <c r="QJR24" s="226"/>
      <c r="QJS24" s="226"/>
      <c r="QJT24" s="226"/>
      <c r="QJU24" s="226"/>
      <c r="QJV24" s="225"/>
      <c r="QJW24" s="225"/>
      <c r="QJX24" s="225"/>
      <c r="QNY24" s="223"/>
      <c r="QNZ24" s="223"/>
      <c r="QOF24" s="224"/>
      <c r="QOG24" s="225"/>
      <c r="QOH24" s="225"/>
      <c r="QOI24" s="225"/>
      <c r="QOJ24" s="224"/>
      <c r="QOK24" s="224"/>
      <c r="QOL24" s="224"/>
      <c r="QOM24" s="224"/>
      <c r="QON24" s="225"/>
      <c r="QOO24" s="226"/>
      <c r="QOP24" s="226"/>
      <c r="QOQ24" s="226"/>
      <c r="QOR24" s="226"/>
      <c r="QOS24" s="226"/>
      <c r="QOT24" s="225"/>
      <c r="QOU24" s="225"/>
      <c r="QOV24" s="225"/>
      <c r="QSW24" s="223"/>
      <c r="QSX24" s="223"/>
      <c r="QTD24" s="224"/>
      <c r="QTE24" s="225"/>
      <c r="QTF24" s="225"/>
      <c r="QTG24" s="225"/>
      <c r="QTH24" s="224"/>
      <c r="QTI24" s="224"/>
      <c r="QTJ24" s="224"/>
      <c r="QTK24" s="224"/>
      <c r="QTL24" s="225"/>
      <c r="QTM24" s="226"/>
      <c r="QTN24" s="226"/>
      <c r="QTO24" s="226"/>
      <c r="QTP24" s="226"/>
      <c r="QTQ24" s="226"/>
      <c r="QTR24" s="225"/>
      <c r="QTS24" s="225"/>
      <c r="QTT24" s="225"/>
      <c r="QXU24" s="223"/>
      <c r="QXV24" s="223"/>
      <c r="QYB24" s="224"/>
      <c r="QYC24" s="225"/>
      <c r="QYD24" s="225"/>
      <c r="QYE24" s="225"/>
      <c r="QYF24" s="224"/>
      <c r="QYG24" s="224"/>
      <c r="QYH24" s="224"/>
      <c r="QYI24" s="224"/>
      <c r="QYJ24" s="225"/>
      <c r="QYK24" s="226"/>
      <c r="QYL24" s="226"/>
      <c r="QYM24" s="226"/>
      <c r="QYN24" s="226"/>
      <c r="QYO24" s="226"/>
      <c r="QYP24" s="225"/>
      <c r="QYQ24" s="225"/>
      <c r="QYR24" s="225"/>
      <c r="RCS24" s="223"/>
      <c r="RCT24" s="223"/>
      <c r="RCZ24" s="224"/>
      <c r="RDA24" s="225"/>
      <c r="RDB24" s="225"/>
      <c r="RDC24" s="225"/>
      <c r="RDD24" s="224"/>
      <c r="RDE24" s="224"/>
      <c r="RDF24" s="224"/>
      <c r="RDG24" s="224"/>
      <c r="RDH24" s="225"/>
      <c r="RDI24" s="226"/>
      <c r="RDJ24" s="226"/>
      <c r="RDK24" s="226"/>
      <c r="RDL24" s="226"/>
      <c r="RDM24" s="226"/>
      <c r="RDN24" s="225"/>
      <c r="RDO24" s="225"/>
      <c r="RDP24" s="225"/>
      <c r="RHQ24" s="223"/>
      <c r="RHR24" s="223"/>
      <c r="RHX24" s="224"/>
      <c r="RHY24" s="225"/>
      <c r="RHZ24" s="225"/>
      <c r="RIA24" s="225"/>
      <c r="RIB24" s="224"/>
      <c r="RIC24" s="224"/>
      <c r="RID24" s="224"/>
      <c r="RIE24" s="224"/>
      <c r="RIF24" s="225"/>
      <c r="RIG24" s="226"/>
      <c r="RIH24" s="226"/>
      <c r="RII24" s="226"/>
      <c r="RIJ24" s="226"/>
      <c r="RIK24" s="226"/>
      <c r="RIL24" s="225"/>
      <c r="RIM24" s="225"/>
      <c r="RIN24" s="225"/>
      <c r="RMO24" s="223"/>
      <c r="RMP24" s="223"/>
      <c r="RMV24" s="224"/>
      <c r="RMW24" s="225"/>
      <c r="RMX24" s="225"/>
      <c r="RMY24" s="225"/>
      <c r="RMZ24" s="224"/>
      <c r="RNA24" s="224"/>
      <c r="RNB24" s="224"/>
      <c r="RNC24" s="224"/>
      <c r="RND24" s="225"/>
      <c r="RNE24" s="226"/>
      <c r="RNF24" s="226"/>
      <c r="RNG24" s="226"/>
      <c r="RNH24" s="226"/>
      <c r="RNI24" s="226"/>
      <c r="RNJ24" s="225"/>
      <c r="RNK24" s="225"/>
      <c r="RNL24" s="225"/>
      <c r="RRM24" s="223"/>
      <c r="RRN24" s="223"/>
      <c r="RRT24" s="224"/>
      <c r="RRU24" s="225"/>
      <c r="RRV24" s="225"/>
      <c r="RRW24" s="225"/>
      <c r="RRX24" s="224"/>
      <c r="RRY24" s="224"/>
      <c r="RRZ24" s="224"/>
      <c r="RSA24" s="224"/>
      <c r="RSB24" s="225"/>
      <c r="RSC24" s="226"/>
      <c r="RSD24" s="226"/>
      <c r="RSE24" s="226"/>
      <c r="RSF24" s="226"/>
      <c r="RSG24" s="226"/>
      <c r="RSH24" s="225"/>
      <c r="RSI24" s="225"/>
      <c r="RSJ24" s="225"/>
      <c r="RWK24" s="223"/>
      <c r="RWL24" s="223"/>
      <c r="RWR24" s="224"/>
      <c r="RWS24" s="225"/>
      <c r="RWT24" s="225"/>
      <c r="RWU24" s="225"/>
      <c r="RWV24" s="224"/>
      <c r="RWW24" s="224"/>
      <c r="RWX24" s="224"/>
      <c r="RWY24" s="224"/>
      <c r="RWZ24" s="225"/>
      <c r="RXA24" s="226"/>
      <c r="RXB24" s="226"/>
      <c r="RXC24" s="226"/>
      <c r="RXD24" s="226"/>
      <c r="RXE24" s="226"/>
      <c r="RXF24" s="225"/>
      <c r="RXG24" s="225"/>
      <c r="RXH24" s="225"/>
      <c r="SBI24" s="223"/>
      <c r="SBJ24" s="223"/>
      <c r="SBP24" s="224"/>
      <c r="SBQ24" s="225"/>
      <c r="SBR24" s="225"/>
      <c r="SBS24" s="225"/>
      <c r="SBT24" s="224"/>
      <c r="SBU24" s="224"/>
      <c r="SBV24" s="224"/>
      <c r="SBW24" s="224"/>
      <c r="SBX24" s="225"/>
      <c r="SBY24" s="226"/>
      <c r="SBZ24" s="226"/>
      <c r="SCA24" s="226"/>
      <c r="SCB24" s="226"/>
      <c r="SCC24" s="226"/>
      <c r="SCD24" s="225"/>
      <c r="SCE24" s="225"/>
      <c r="SCF24" s="225"/>
    </row>
    <row r="25" spans="1:1024 1129:2048 2153:3072 3177:4096 4201:5120 5225:6144 6249:7168 7273:8192 8297:9216 9321:10240 10345:11264 11369:12288 12393:12928" ht="13.2" x14ac:dyDescent="0.25">
      <c r="A25" s="221">
        <f>VLOOKUP(B25,CW25:CX29,2,FALSE)</f>
        <v>1</v>
      </c>
      <c r="B25" s="221" t="str">
        <f>'Countries and Timezone'!C19</f>
        <v>Spain</v>
      </c>
      <c r="C25" s="221">
        <f>SUMPRODUCT((CZ3:CZ42=B25)*(DD3:DD42="W"))+SUMPRODUCT((DC3:DC42=B25)*(DE3:DE42="W"))</f>
        <v>0</v>
      </c>
      <c r="D25" s="221">
        <f>SUMPRODUCT((CZ3:CZ42=B25)*(DD3:DD42="D"))+SUMPRODUCT((DC3:DC42=B25)*(DE3:DE42="D"))</f>
        <v>0</v>
      </c>
      <c r="E25" s="221">
        <f>SUMPRODUCT((CZ3:CZ42=B25)*(DD3:DD42="L"))+SUMPRODUCT((DC3:DC42=B25)*(DE3:DE42="L"))</f>
        <v>0</v>
      </c>
      <c r="F25" s="221">
        <f>SUMIF(CZ3:CZ60,B25,DA3:DA60)+SUMIF(DC3:DC60,B25,DB3:DB60)</f>
        <v>0</v>
      </c>
      <c r="G25" s="221">
        <f>SUMIF(DC3:DC60,B25,DA3:DA60)+SUMIF(CZ3:CZ60,B25,DB3:DB60)</f>
        <v>0</v>
      </c>
      <c r="H25" s="221">
        <f t="shared" ref="H25:H28" si="94">F25-G25+1000</f>
        <v>1000</v>
      </c>
      <c r="I25" s="221">
        <f t="shared" ref="I25:I28" si="95">C25*3+D25*1</f>
        <v>0</v>
      </c>
      <c r="J25" s="221">
        <v>23</v>
      </c>
      <c r="K25" s="221">
        <f>IF(COUNTIF(I25:I29,4)&lt;&gt;4,RANK(I25,I25:I29),I65)</f>
        <v>1</v>
      </c>
      <c r="M25" s="221">
        <f>SUMPRODUCT((K25:K28=K25)*(J25:J28&lt;J25))+K25</f>
        <v>4</v>
      </c>
      <c r="N25" s="221" t="str">
        <f>INDEX(B25:B29,MATCH(1,M25:M29,0),0)</f>
        <v>Turkey</v>
      </c>
      <c r="O25" s="221">
        <f>INDEX(K25:K29,MATCH(N25,B25:B29,0),0)</f>
        <v>1</v>
      </c>
      <c r="P25" s="221" t="str">
        <f>IF(O26=1,N25,"")</f>
        <v>Turkey</v>
      </c>
      <c r="Q25" s="221" t="str">
        <f>IF(O27=2,N26,"")</f>
        <v/>
      </c>
      <c r="R25" s="221" t="str">
        <f>IF(O28=3,N27,"")</f>
        <v/>
      </c>
      <c r="S25" s="221" t="str">
        <f>IF(O29=4,N28,"")</f>
        <v/>
      </c>
      <c r="U25" s="221" t="str">
        <f>IF(P25&lt;&gt;"",P25,"")</f>
        <v>Turkey</v>
      </c>
      <c r="V25" s="221">
        <f>SUMPRODUCT((CZ3:CZ42=U25)*(DC3:DC42=U26)*(DD3:DD42="W"))+SUMPRODUCT((CZ3:CZ42=U25)*(DC3:DC42=U27)*(DD3:DD42="W"))+SUMPRODUCT((CZ3:CZ42=U25)*(DC3:DC42=U28)*(DD3:DD42="W"))+SUMPRODUCT((CZ3:CZ42=U25)*(DC3:DC42=U29)*(DD3:DD42="W"))+SUMPRODUCT((CZ3:CZ42=U26)*(DC3:DC42=U25)*(DE3:DE42="W"))+SUMPRODUCT((CZ3:CZ42=U27)*(DC3:DC42=U25)*(DE3:DE42="W"))+SUMPRODUCT((CZ3:CZ42=U28)*(DC3:DC42=U25)*(DE3:DE42="W"))+SUMPRODUCT((CZ3:CZ42=U29)*(DC3:DC42=U25)*(DE3:DE42="W"))</f>
        <v>0</v>
      </c>
      <c r="W25" s="221">
        <f>SUMPRODUCT((CZ3:CZ42=U25)*(DC3:DC42=U26)*(DD3:DD42="D"))+SUMPRODUCT((CZ3:CZ42=U25)*(DC3:DC42=U27)*(DD3:DD42="D"))+SUMPRODUCT((CZ3:CZ42=U25)*(DC3:DC42=U28)*(DD3:DD42="D"))+SUMPRODUCT((CZ3:CZ42=U25)*(DC3:DC42=U29)*(DD3:DD42="D"))+SUMPRODUCT((CZ3:CZ42=U26)*(DC3:DC42=U25)*(DD3:DD42="D"))+SUMPRODUCT((CZ3:CZ42=U27)*(DC3:DC42=U25)*(DD3:DD42="D"))+SUMPRODUCT((CZ3:CZ42=U28)*(DC3:DC42=U25)*(DD3:DD42="D"))+SUMPRODUCT((CZ3:CZ42=U29)*(DC3:DC42=U25)*(DD3:DD42="D"))</f>
        <v>0</v>
      </c>
      <c r="X25" s="221">
        <f>SUMPRODUCT((CZ3:CZ42=U25)*(DC3:DC42=U26)*(DD3:DD42="L"))+SUMPRODUCT((CZ3:CZ42=U25)*(DC3:DC42=U27)*(DD3:DD42="L"))+SUMPRODUCT((CZ3:CZ42=U25)*(DC3:DC42=U28)*(DD3:DD42="L"))+SUMPRODUCT((CZ3:CZ42=U25)*(DC3:DC42=U29)*(DD3:DD42="L"))+SUMPRODUCT((CZ3:CZ42=U26)*(DC3:DC42=U25)*(DE3:DE42="L"))+SUMPRODUCT((CZ3:CZ42=U27)*(DC3:DC42=U25)*(DE3:DE42="L"))+SUMPRODUCT((CZ3:CZ42=U28)*(DC3:DC42=U25)*(DE3:DE42="L"))+SUMPRODUCT((CZ3:CZ42=U29)*(DC3:DC42=U25)*(DE3:DE42="L"))</f>
        <v>0</v>
      </c>
      <c r="Y25" s="221">
        <f>SUMPRODUCT((CZ3:CZ42=U25)*(DC3:DC42=U26)*DA3:DA42)+SUMPRODUCT((CZ3:CZ42=U25)*(DC3:DC42=U27)*DA3:DA42)+SUMPRODUCT((CZ3:CZ42=U25)*(DC3:DC42=U28)*DA3:DA42)+SUMPRODUCT((CZ3:CZ42=U25)*(DC3:DC42=U29)*DA3:DA42)+SUMPRODUCT((CZ3:CZ42=U26)*(DC3:DC42=U25)*DB3:DB42)+SUMPRODUCT((CZ3:CZ42=U27)*(DC3:DC42=U25)*DB3:DB42)+SUMPRODUCT((CZ3:CZ42=U28)*(DC3:DC42=U25)*DB3:DB42)+SUMPRODUCT((CZ3:CZ42=U29)*(DC3:DC42=U25)*DB3:DB42)</f>
        <v>0</v>
      </c>
      <c r="Z25" s="221">
        <f>SUMPRODUCT((CZ3:CZ42=U25)*(DC3:DC42=U26)*DB3:DB42)+SUMPRODUCT((CZ3:CZ42=U25)*(DC3:DC42=U27)*DB3:DB42)+SUMPRODUCT((CZ3:CZ42=U25)*(DC3:DC42=U28)*DB3:DB42)+SUMPRODUCT((CZ3:CZ42=U25)*(DC3:DC42=U29)*DB3:DB42)+SUMPRODUCT((CZ3:CZ42=U26)*(DC3:DC42=U25)*DA3:DA42)+SUMPRODUCT((CZ3:CZ42=U27)*(DC3:DC42=U25)*DA3:DA42)+SUMPRODUCT((CZ3:CZ42=U28)*(DC3:DC42=U25)*DA3:DA42)+SUMPRODUCT((CZ3:CZ42=U29)*(DC3:DC42=U25)*DA3:DA42)</f>
        <v>0</v>
      </c>
      <c r="AA25" s="221">
        <f>Y25-Z25+1000</f>
        <v>1000</v>
      </c>
      <c r="AB25" s="221">
        <f t="shared" ref="AB25:AB28" si="96">IF(U25&lt;&gt;"",V25*3+W25*1,"")</f>
        <v>0</v>
      </c>
      <c r="AC25" s="221">
        <f>IF(U25&lt;&gt;"",VLOOKUP(U25,B4:H40,7,FALSE),"")</f>
        <v>1000</v>
      </c>
      <c r="AD25" s="221">
        <f>IF(U25&lt;&gt;"",VLOOKUP(U25,B4:H40,5,FALSE),"")</f>
        <v>0</v>
      </c>
      <c r="AE25" s="221">
        <f>IF(U25&lt;&gt;"",VLOOKUP(U25,B4:J40,9,FALSE),"")</f>
        <v>6</v>
      </c>
      <c r="AF25" s="221">
        <f t="shared" ref="AF25:AF28" si="97">AB25</f>
        <v>0</v>
      </c>
      <c r="AG25" s="221">
        <f>IF(U25&lt;&gt;"",RANK(AF25,AF25:AF29),"")</f>
        <v>1</v>
      </c>
      <c r="AH25" s="221">
        <f>IF(U25&lt;&gt;"",SUMPRODUCT((AF25:AF29=AF25)*(AA25:AA29&gt;AA25)),"")</f>
        <v>0</v>
      </c>
      <c r="AI25" s="221">
        <f>IF(U25&lt;&gt;"",SUMPRODUCT((AF25:AF29=AF25)*(AA25:AA29=AA25)*(Y25:Y29&gt;Y25)),"")</f>
        <v>0</v>
      </c>
      <c r="AJ25" s="221">
        <f>IF(U25&lt;&gt;"",SUMPRODUCT((AF25:AF29=AF25)*(AA25:AA29=AA25)*(Y25:Y29=Y25)*(AC25:AC29&gt;AC25)),"")</f>
        <v>0</v>
      </c>
      <c r="AK25" s="221">
        <f>IF(U25&lt;&gt;"",SUMPRODUCT((AF25:AF29=AF25)*(AA25:AA29=AA25)*(Y25:Y29=Y25)*(AC25:AC29=AC25)*(AD25:AD29&gt;AD25)),"")</f>
        <v>0</v>
      </c>
      <c r="AL25" s="221">
        <f>IF(U25&lt;&gt;"",SUMPRODUCT((AF25:AF29=AF25)*(AA25:AA29=AA25)*(Y25:Y29=Y25)*(AC25:AC29=AC25)*(AD25:AD29=AD25)*(AE25:AE29&gt;AE25)),"")</f>
        <v>3</v>
      </c>
      <c r="AM25" s="221">
        <f>IF(U25&lt;&gt;"",IF(AM65&lt;&gt;"",IF(T$64=3,AM65,AM65+T$64),SUM(AG25:AL25)),"")</f>
        <v>4</v>
      </c>
      <c r="AN25" s="221" t="str">
        <f>IF(U25&lt;&gt;"",INDEX(U25:U29,MATCH(1,AM25:AM29,0),0),"")</f>
        <v>Spain</v>
      </c>
      <c r="CW25" s="221" t="str">
        <f>IF(AN25&lt;&gt;"",AN25,N25)</f>
        <v>Spain</v>
      </c>
      <c r="CX25" s="221">
        <v>1</v>
      </c>
      <c r="CY25" s="221">
        <v>23</v>
      </c>
      <c r="CZ25" s="221" t="str">
        <f>Tournament!H35</f>
        <v>Iceland</v>
      </c>
      <c r="DA25" s="221">
        <f>IF(AND(Tournament!J35&lt;&gt;"",Tournament!L35&lt;&gt;""),Tournament!J35,0)</f>
        <v>0</v>
      </c>
      <c r="DB25" s="221">
        <f>IF(AND(Tournament!L35&lt;&gt;"",Tournament!J35&lt;&gt;""),Tournament!L35,0)</f>
        <v>0</v>
      </c>
      <c r="DC25" s="221" t="str">
        <f>Tournament!N35</f>
        <v>Hungary</v>
      </c>
      <c r="DD25" s="221" t="str">
        <f>IF(AND(Tournament!J35&lt;&gt;"",Tournament!L35&lt;&gt;""),IF(DA25&gt;DB25,"W",IF(DA25=DB25,"D","L")),"")</f>
        <v/>
      </c>
      <c r="DE25" s="221" t="str">
        <f t="shared" si="0"/>
        <v/>
      </c>
      <c r="DH25" s="224" t="s">
        <v>4</v>
      </c>
      <c r="DI25" s="225" t="s">
        <v>5</v>
      </c>
      <c r="DJ25" s="225" t="s">
        <v>111</v>
      </c>
      <c r="DK25" s="225" t="s">
        <v>112</v>
      </c>
      <c r="DL25" s="227" t="s">
        <v>111</v>
      </c>
      <c r="DM25" s="224" t="s">
        <v>5</v>
      </c>
      <c r="DN25" s="224" t="s">
        <v>4</v>
      </c>
      <c r="DO25" s="224" t="s">
        <v>112</v>
      </c>
      <c r="DP25" s="225"/>
      <c r="DQ25" s="226">
        <f>IFERROR(MATCH(DQ12,DH25:DK25,0),0)</f>
        <v>0</v>
      </c>
      <c r="DR25" s="226">
        <f>IFERROR(MATCH(DR12,DH25:DK25,0),0)</f>
        <v>3</v>
      </c>
      <c r="DS25" s="226">
        <f>IFERROR(MATCH(DS12,DH25:DK25,0),0)</f>
        <v>2</v>
      </c>
      <c r="DT25" s="226">
        <f>IFERROR(MATCH(DT12,DH25:DK25,0),0)</f>
        <v>0</v>
      </c>
      <c r="DU25" s="228">
        <f t="shared" si="57"/>
        <v>5</v>
      </c>
      <c r="DV25" s="225"/>
      <c r="DW25" s="225" t="str">
        <f>VLOOKUP(2,A11:B14,2,FALSE)</f>
        <v>Russia</v>
      </c>
      <c r="DX25" s="225"/>
      <c r="DY25" s="221">
        <f ca="1">VLOOKUP(DZ25,HU25:HV29,2,FALSE)</f>
        <v>1</v>
      </c>
      <c r="DZ25" s="221" t="str">
        <f>B25</f>
        <v>Spain</v>
      </c>
      <c r="EA25" s="221">
        <f ca="1">SUMPRODUCT((HX3:HX42=DZ25)*(IB3:IB42="W"))+SUMPRODUCT((IA3:IA42=DZ25)*(IC3:IC42="W"))</f>
        <v>0</v>
      </c>
      <c r="EB25" s="221">
        <f ca="1">SUMPRODUCT((HX3:HX42=DZ25)*(IB3:IB42="D"))+SUMPRODUCT((IA3:IA42=DZ25)*(IC3:IC42="D"))</f>
        <v>0</v>
      </c>
      <c r="EC25" s="221">
        <f ca="1">SUMPRODUCT((HX3:HX42=DZ25)*(IB3:IB42="L"))+SUMPRODUCT((IA3:IA42=DZ25)*(IC3:IC42="L"))</f>
        <v>0</v>
      </c>
      <c r="ED25" s="221">
        <f ca="1">SUMIF(HX3:HX60,DZ25,HY3:HY60)+SUMIF(IA3:IA60,DZ25,HZ3:HZ60)</f>
        <v>0</v>
      </c>
      <c r="EE25" s="221">
        <f ca="1">SUMIF(IA3:IA60,DZ25,HY3:HY60)+SUMIF(HX3:HX60,DZ25,HZ3:HZ60)</f>
        <v>0</v>
      </c>
      <c r="EF25" s="221">
        <f t="shared" ref="EF25:EF28" ca="1" si="98">ED25-EE25+1000</f>
        <v>1000</v>
      </c>
      <c r="EG25" s="221">
        <f t="shared" ref="EG25:EG28" ca="1" si="99">EA25*3+EB25*1</f>
        <v>0</v>
      </c>
      <c r="EH25" s="221">
        <v>23</v>
      </c>
      <c r="EI25" s="221">
        <f ca="1">IF(COUNTIF(EG25:EG29,4)&lt;&gt;4,RANK(EG25,EG25:EG29),EG65)</f>
        <v>1</v>
      </c>
      <c r="EK25" s="221">
        <f ca="1">SUMPRODUCT((EI25:EI28=EI25)*(EH25:EH28&lt;EH25))+EI25</f>
        <v>4</v>
      </c>
      <c r="EL25" s="221" t="str">
        <f ca="1">INDEX(DZ25:DZ29,MATCH(1,EK25:EK29,0),0)</f>
        <v>Turkey</v>
      </c>
      <c r="EM25" s="221">
        <f ca="1">INDEX(EI25:EI29,MATCH(EL25,DZ25:DZ29,0),0)</f>
        <v>1</v>
      </c>
      <c r="EN25" s="221" t="str">
        <f ca="1">IF(EM26=1,EL25,"")</f>
        <v>Turkey</v>
      </c>
      <c r="EO25" s="221" t="str">
        <f ca="1">IF(EM27=2,EL26,"")</f>
        <v/>
      </c>
      <c r="EP25" s="221" t="str">
        <f ca="1">IF(EM28=3,EL27,"")</f>
        <v/>
      </c>
      <c r="EQ25" s="221" t="str">
        <f>IF(EM29=4,EL28,"")</f>
        <v/>
      </c>
      <c r="ES25" s="221" t="str">
        <f ca="1">IF(EN25&lt;&gt;"",EN25,"")</f>
        <v>Turkey</v>
      </c>
      <c r="ET25" s="221">
        <f ca="1">SUMPRODUCT((HX3:HX42=ES25)*(IA3:IA42=ES26)*(IB3:IB42="W"))+SUMPRODUCT((HX3:HX42=ES25)*(IA3:IA42=ES27)*(IB3:IB42="W"))+SUMPRODUCT((HX3:HX42=ES25)*(IA3:IA42=ES28)*(IB3:IB42="W"))+SUMPRODUCT((HX3:HX42=ES25)*(IA3:IA42=ES29)*(IB3:IB42="W"))+SUMPRODUCT((HX3:HX42=ES26)*(IA3:IA42=ES25)*(IC3:IC42="W"))+SUMPRODUCT((HX3:HX42=ES27)*(IA3:IA42=ES25)*(IC3:IC42="W"))+SUMPRODUCT((HX3:HX42=ES28)*(IA3:IA42=ES25)*(IC3:IC42="W"))+SUMPRODUCT((HX3:HX42=ES29)*(IA3:IA42=ES25)*(IC3:IC42="W"))</f>
        <v>0</v>
      </c>
      <c r="EU25" s="221">
        <f ca="1">SUMPRODUCT((HX3:HX42=ES25)*(IA3:IA42=ES26)*(IB3:IB42="D"))+SUMPRODUCT((HX3:HX42=ES25)*(IA3:IA42=ES27)*(IB3:IB42="D"))+SUMPRODUCT((HX3:HX42=ES25)*(IA3:IA42=ES28)*(IB3:IB42="D"))+SUMPRODUCT((HX3:HX42=ES25)*(IA3:IA42=ES29)*(IB3:IB42="D"))+SUMPRODUCT((HX3:HX42=ES26)*(IA3:IA42=ES25)*(IB3:IB42="D"))+SUMPRODUCT((HX3:HX42=ES27)*(IA3:IA42=ES25)*(IB3:IB42="D"))+SUMPRODUCT((HX3:HX42=ES28)*(IA3:IA42=ES25)*(IB3:IB42="D"))+SUMPRODUCT((HX3:HX42=ES29)*(IA3:IA42=ES25)*(IB3:IB42="D"))</f>
        <v>0</v>
      </c>
      <c r="EV25" s="221">
        <f ca="1">SUMPRODUCT((HX3:HX42=ES25)*(IA3:IA42=ES26)*(IB3:IB42="L"))+SUMPRODUCT((HX3:HX42=ES25)*(IA3:IA42=ES27)*(IB3:IB42="L"))+SUMPRODUCT((HX3:HX42=ES25)*(IA3:IA42=ES28)*(IB3:IB42="L"))+SUMPRODUCT((HX3:HX42=ES25)*(IA3:IA42=ES29)*(IB3:IB42="L"))+SUMPRODUCT((HX3:HX42=ES26)*(IA3:IA42=ES25)*(IC3:IC42="L"))+SUMPRODUCT((HX3:HX42=ES27)*(IA3:IA42=ES25)*(IC3:IC42="L"))+SUMPRODUCT((HX3:HX42=ES28)*(IA3:IA42=ES25)*(IC3:IC42="L"))+SUMPRODUCT((HX3:HX42=ES29)*(IA3:IA42=ES25)*(IC3:IC42="L"))</f>
        <v>0</v>
      </c>
      <c r="EW25" s="221">
        <f ca="1">SUMPRODUCT((HX3:HX42=ES25)*(IA3:IA42=ES26)*HY3:HY42)+SUMPRODUCT((HX3:HX42=ES25)*(IA3:IA42=ES27)*HY3:HY42)+SUMPRODUCT((HX3:HX42=ES25)*(IA3:IA42=ES28)*HY3:HY42)+SUMPRODUCT((HX3:HX42=ES25)*(IA3:IA42=ES29)*HY3:HY42)+SUMPRODUCT((HX3:HX42=ES26)*(IA3:IA42=ES25)*HZ3:HZ42)+SUMPRODUCT((HX3:HX42=ES27)*(IA3:IA42=ES25)*HZ3:HZ42)+SUMPRODUCT((HX3:HX42=ES28)*(IA3:IA42=ES25)*HZ3:HZ42)+SUMPRODUCT((HX3:HX42=ES29)*(IA3:IA42=ES25)*HZ3:HZ42)</f>
        <v>0</v>
      </c>
      <c r="EX25" s="221">
        <f ca="1">SUMPRODUCT((HX3:HX42=ES25)*(IA3:IA42=ES26)*HZ3:HZ42)+SUMPRODUCT((HX3:HX42=ES25)*(IA3:IA42=ES27)*HZ3:HZ42)+SUMPRODUCT((HX3:HX42=ES25)*(IA3:IA42=ES28)*HZ3:HZ42)+SUMPRODUCT((HX3:HX42=ES25)*(IA3:IA42=ES29)*HZ3:HZ42)+SUMPRODUCT((HX3:HX42=ES26)*(IA3:IA42=ES25)*HY3:HY42)+SUMPRODUCT((HX3:HX42=ES27)*(IA3:IA42=ES25)*HY3:HY42)+SUMPRODUCT((HX3:HX42=ES28)*(IA3:IA42=ES25)*HY3:HY42)+SUMPRODUCT((HX3:HX42=ES29)*(IA3:IA42=ES25)*HY3:HY42)</f>
        <v>0</v>
      </c>
      <c r="EY25" s="221">
        <f ca="1">EW25-EX25+1000</f>
        <v>1000</v>
      </c>
      <c r="EZ25" s="221">
        <f t="shared" ref="EZ25:EZ28" ca="1" si="100">IF(ES25&lt;&gt;"",ET25*3+EU25*1,"")</f>
        <v>0</v>
      </c>
      <c r="FA25" s="221">
        <f ca="1">IF(ES25&lt;&gt;"",VLOOKUP(ES25,DZ4:EF40,7,FALSE),"")</f>
        <v>1000</v>
      </c>
      <c r="FB25" s="221">
        <f ca="1">IF(ES25&lt;&gt;"",VLOOKUP(ES25,DZ4:EF40,5,FALSE),"")</f>
        <v>0</v>
      </c>
      <c r="FC25" s="221">
        <f ca="1">IF(ES25&lt;&gt;"",VLOOKUP(ES25,DZ4:EH40,9,FALSE),"")</f>
        <v>6</v>
      </c>
      <c r="FD25" s="221">
        <f t="shared" ref="FD25:FD28" ca="1" si="101">EZ25</f>
        <v>0</v>
      </c>
      <c r="FE25" s="221">
        <f ca="1">IF(ES25&lt;&gt;"",RANK(FD25,FD25:FD29),"")</f>
        <v>1</v>
      </c>
      <c r="FF25" s="221">
        <f ca="1">IF(ES25&lt;&gt;"",SUMPRODUCT((FD25:FD29=FD25)*(EY25:EY29&gt;EY25)),"")</f>
        <v>0</v>
      </c>
      <c r="FG25" s="221">
        <f ca="1">IF(ES25&lt;&gt;"",SUMPRODUCT((FD25:FD29=FD25)*(EY25:EY29=EY25)*(EW25:EW29&gt;EW25)),"")</f>
        <v>0</v>
      </c>
      <c r="FH25" s="221">
        <f ca="1">IF(ES25&lt;&gt;"",SUMPRODUCT((FD25:FD29=FD25)*(EY25:EY29=EY25)*(EW25:EW29=EW25)*(FA25:FA29&gt;FA25)),"")</f>
        <v>0</v>
      </c>
      <c r="FI25" s="221">
        <f ca="1">IF(ES25&lt;&gt;"",SUMPRODUCT((FD25:FD29=FD25)*(EY25:EY29=EY25)*(EW25:EW29=EW25)*(FA25:FA29=FA25)*(FB25:FB29&gt;FB25)),"")</f>
        <v>0</v>
      </c>
      <c r="FJ25" s="221">
        <f ca="1">IF(ES25&lt;&gt;"",SUMPRODUCT((FD25:FD29=FD25)*(EY25:EY29=EY25)*(EW25:EW29=EW25)*(FA25:FA29=FA25)*(FB25:FB29=FB25)*(FC25:FC29&gt;FC25)),"")</f>
        <v>3</v>
      </c>
      <c r="FK25" s="221">
        <f ca="1">IF(ES25&lt;&gt;"",IF(FK65&lt;&gt;"",IF(ER$64=3,FK65,FK65+ER$64),SUM(FE25:FJ25)),"")</f>
        <v>4</v>
      </c>
      <c r="FL25" s="221" t="str">
        <f ca="1">IF(ES25&lt;&gt;"",INDEX(ES25:ES29,MATCH(1,FK25:FK29,0),0),"")</f>
        <v>Spain</v>
      </c>
      <c r="HU25" s="221" t="str">
        <f ca="1">IF(FL25&lt;&gt;"",FL25,EL25)</f>
        <v>Spain</v>
      </c>
      <c r="HV25" s="221">
        <v>1</v>
      </c>
      <c r="HW25" s="221">
        <v>23</v>
      </c>
      <c r="HX25" s="221" t="str">
        <f t="shared" si="3"/>
        <v>Iceland</v>
      </c>
      <c r="HY25" s="223">
        <f ca="1">IF(OFFSET('Prediction Sheet'!$W32,0,HY$1)&lt;&gt;"",OFFSET('Prediction Sheet'!$W32,0,HY$1),0)</f>
        <v>0</v>
      </c>
      <c r="HZ25" s="223">
        <f ca="1">IF(OFFSET('Prediction Sheet'!$Y32,0,HY$1)&lt;&gt;"",OFFSET('Prediction Sheet'!$Y32,0,HY$1),0)</f>
        <v>0</v>
      </c>
      <c r="IA25" s="221" t="str">
        <f t="shared" si="4"/>
        <v>Hungary</v>
      </c>
      <c r="IB25" s="221" t="str">
        <f ca="1">IF(AND(OFFSET('Prediction Sheet'!$W32,0,HY$1)&lt;&gt;"",OFFSET('Prediction Sheet'!$Y32,0,HY$1)&lt;&gt;""),IF(HY25&gt;HZ25,"W",IF(HY25=HZ25,"D","L")),"")</f>
        <v/>
      </c>
      <c r="IC25" s="221" t="str">
        <f t="shared" ca="1" si="5"/>
        <v/>
      </c>
      <c r="IF25" s="224" t="s">
        <v>4</v>
      </c>
      <c r="IG25" s="225" t="s">
        <v>5</v>
      </c>
      <c r="IH25" s="225" t="s">
        <v>111</v>
      </c>
      <c r="II25" s="225" t="s">
        <v>112</v>
      </c>
      <c r="IJ25" s="224" t="s">
        <v>111</v>
      </c>
      <c r="IK25" s="224" t="s">
        <v>5</v>
      </c>
      <c r="IL25" s="224" t="s">
        <v>4</v>
      </c>
      <c r="IM25" s="224" t="s">
        <v>112</v>
      </c>
      <c r="IN25" s="225"/>
      <c r="IO25" s="226">
        <f ca="1">IFERROR(MATCH(IO12,IF25:II25,0),0)</f>
        <v>0</v>
      </c>
      <c r="IP25" s="226">
        <f ca="1">IFERROR(MATCH(IP12,IF25:II25,0),0)</f>
        <v>3</v>
      </c>
      <c r="IQ25" s="226">
        <f ca="1">IFERROR(MATCH(IQ12,IF25:II25,0),0)</f>
        <v>2</v>
      </c>
      <c r="IR25" s="226">
        <f ca="1">IFERROR(MATCH(IR12,IF25:II25,0),0)</f>
        <v>0</v>
      </c>
      <c r="IS25" s="226">
        <f t="shared" ca="1" si="61"/>
        <v>5</v>
      </c>
      <c r="IT25" s="225"/>
      <c r="IU25" s="225" t="str">
        <f ca="1">VLOOKUP(2,DY11:DZ14,2,FALSE)</f>
        <v>Russia</v>
      </c>
      <c r="IV25" s="225">
        <f t="shared" ca="1" si="74"/>
        <v>1</v>
      </c>
      <c r="MW25" s="223"/>
      <c r="MX25" s="223"/>
      <c r="ND25" s="224"/>
      <c r="NE25" s="225"/>
      <c r="NF25" s="225"/>
      <c r="NG25" s="225"/>
      <c r="NH25" s="224"/>
      <c r="NI25" s="224"/>
      <c r="NJ25" s="224"/>
      <c r="NK25" s="224"/>
      <c r="NL25" s="225"/>
      <c r="NM25" s="226"/>
      <c r="NN25" s="226"/>
      <c r="NO25" s="226"/>
      <c r="NP25" s="226"/>
      <c r="NQ25" s="226"/>
      <c r="NR25" s="225"/>
      <c r="NS25" s="225"/>
      <c r="NT25" s="225"/>
      <c r="RU25" s="223"/>
      <c r="RV25" s="223"/>
      <c r="SB25" s="224"/>
      <c r="SC25" s="225"/>
      <c r="SD25" s="225"/>
      <c r="SE25" s="225"/>
      <c r="SF25" s="224"/>
      <c r="SG25" s="224"/>
      <c r="SH25" s="224"/>
      <c r="SI25" s="224"/>
      <c r="SJ25" s="225"/>
      <c r="SK25" s="226"/>
      <c r="SL25" s="226"/>
      <c r="SM25" s="226"/>
      <c r="SN25" s="226"/>
      <c r="SO25" s="226"/>
      <c r="SP25" s="225"/>
      <c r="SQ25" s="225"/>
      <c r="SR25" s="225"/>
      <c r="WS25" s="223"/>
      <c r="WT25" s="223"/>
      <c r="WZ25" s="224"/>
      <c r="XA25" s="225"/>
      <c r="XB25" s="225"/>
      <c r="XC25" s="225"/>
      <c r="XD25" s="224"/>
      <c r="XE25" s="224"/>
      <c r="XF25" s="224"/>
      <c r="XG25" s="224"/>
      <c r="XH25" s="225"/>
      <c r="XI25" s="226"/>
      <c r="XJ25" s="226"/>
      <c r="XK25" s="226"/>
      <c r="XL25" s="226"/>
      <c r="XM25" s="226"/>
      <c r="XN25" s="225"/>
      <c r="XO25" s="225"/>
      <c r="XP25" s="225"/>
      <c r="ABQ25" s="223"/>
      <c r="ABR25" s="223"/>
      <c r="ABX25" s="224"/>
      <c r="ABY25" s="225"/>
      <c r="ABZ25" s="225"/>
      <c r="ACA25" s="225"/>
      <c r="ACB25" s="224"/>
      <c r="ACC25" s="224"/>
      <c r="ACD25" s="224"/>
      <c r="ACE25" s="224"/>
      <c r="ACF25" s="225"/>
      <c r="ACG25" s="226"/>
      <c r="ACH25" s="226"/>
      <c r="ACI25" s="226"/>
      <c r="ACJ25" s="226"/>
      <c r="ACK25" s="226"/>
      <c r="ACL25" s="225"/>
      <c r="ACM25" s="225"/>
      <c r="ACN25" s="225"/>
      <c r="AGO25" s="223"/>
      <c r="AGP25" s="223"/>
      <c r="AGV25" s="224"/>
      <c r="AGW25" s="225"/>
      <c r="AGX25" s="225"/>
      <c r="AGY25" s="225"/>
      <c r="AGZ25" s="224"/>
      <c r="AHA25" s="224"/>
      <c r="AHB25" s="224"/>
      <c r="AHC25" s="224"/>
      <c r="AHD25" s="225"/>
      <c r="AHE25" s="226"/>
      <c r="AHF25" s="226"/>
      <c r="AHG25" s="226"/>
      <c r="AHH25" s="226"/>
      <c r="AHI25" s="226"/>
      <c r="AHJ25" s="225"/>
      <c r="AHK25" s="225"/>
      <c r="AHL25" s="225"/>
      <c r="ALM25" s="223"/>
      <c r="ALN25" s="223"/>
      <c r="ALT25" s="224"/>
      <c r="ALU25" s="225"/>
      <c r="ALV25" s="225"/>
      <c r="ALW25" s="225"/>
      <c r="ALX25" s="224"/>
      <c r="ALY25" s="224"/>
      <c r="ALZ25" s="224"/>
      <c r="AMA25" s="224"/>
      <c r="AMB25" s="225"/>
      <c r="AMC25" s="226"/>
      <c r="AMD25" s="226"/>
      <c r="AME25" s="226"/>
      <c r="AMF25" s="226"/>
      <c r="AMG25" s="226"/>
      <c r="AMH25" s="225"/>
      <c r="AMI25" s="225"/>
      <c r="AMJ25" s="225"/>
      <c r="AQK25" s="223"/>
      <c r="AQL25" s="223"/>
      <c r="AQR25" s="224"/>
      <c r="AQS25" s="225"/>
      <c r="AQT25" s="225"/>
      <c r="AQU25" s="225"/>
      <c r="AQV25" s="224"/>
      <c r="AQW25" s="224"/>
      <c r="AQX25" s="224"/>
      <c r="AQY25" s="224"/>
      <c r="AQZ25" s="225"/>
      <c r="ARA25" s="226"/>
      <c r="ARB25" s="226"/>
      <c r="ARC25" s="226"/>
      <c r="ARD25" s="226"/>
      <c r="ARE25" s="226"/>
      <c r="ARF25" s="225"/>
      <c r="ARG25" s="225"/>
      <c r="ARH25" s="225"/>
      <c r="AVI25" s="223"/>
      <c r="AVJ25" s="223"/>
      <c r="AVP25" s="224"/>
      <c r="AVQ25" s="225"/>
      <c r="AVR25" s="225"/>
      <c r="AVS25" s="225"/>
      <c r="AVT25" s="224"/>
      <c r="AVU25" s="224"/>
      <c r="AVV25" s="224"/>
      <c r="AVW25" s="224"/>
      <c r="AVX25" s="225"/>
      <c r="AVY25" s="226"/>
      <c r="AVZ25" s="226"/>
      <c r="AWA25" s="226"/>
      <c r="AWB25" s="226"/>
      <c r="AWC25" s="226"/>
      <c r="AWD25" s="225"/>
      <c r="AWE25" s="225"/>
      <c r="AWF25" s="225"/>
      <c r="BAG25" s="223"/>
      <c r="BAH25" s="223"/>
      <c r="BAN25" s="224"/>
      <c r="BAO25" s="225"/>
      <c r="BAP25" s="225"/>
      <c r="BAQ25" s="225"/>
      <c r="BAR25" s="224"/>
      <c r="BAS25" s="224"/>
      <c r="BAT25" s="224"/>
      <c r="BAU25" s="224"/>
      <c r="BAV25" s="225"/>
      <c r="BAW25" s="226"/>
      <c r="BAX25" s="226"/>
      <c r="BAY25" s="226"/>
      <c r="BAZ25" s="226"/>
      <c r="BBA25" s="226"/>
      <c r="BBB25" s="225"/>
      <c r="BBC25" s="225"/>
      <c r="BBD25" s="225"/>
      <c r="BFE25" s="223"/>
      <c r="BFF25" s="223"/>
      <c r="BFL25" s="224"/>
      <c r="BFM25" s="225"/>
      <c r="BFN25" s="225"/>
      <c r="BFO25" s="225"/>
      <c r="BFP25" s="224"/>
      <c r="BFQ25" s="224"/>
      <c r="BFR25" s="224"/>
      <c r="BFS25" s="224"/>
      <c r="BFT25" s="225"/>
      <c r="BFU25" s="226"/>
      <c r="BFV25" s="226"/>
      <c r="BFW25" s="226"/>
      <c r="BFX25" s="226"/>
      <c r="BFY25" s="226"/>
      <c r="BFZ25" s="225"/>
      <c r="BGA25" s="225"/>
      <c r="BGB25" s="225"/>
      <c r="BKC25" s="223"/>
      <c r="BKD25" s="223"/>
      <c r="BKJ25" s="224"/>
      <c r="BKK25" s="225"/>
      <c r="BKL25" s="225"/>
      <c r="BKM25" s="225"/>
      <c r="BKN25" s="224"/>
      <c r="BKO25" s="224"/>
      <c r="BKP25" s="224"/>
      <c r="BKQ25" s="224"/>
      <c r="BKR25" s="225"/>
      <c r="BKS25" s="226"/>
      <c r="BKT25" s="226"/>
      <c r="BKU25" s="226"/>
      <c r="BKV25" s="226"/>
      <c r="BKW25" s="226"/>
      <c r="BKX25" s="225"/>
      <c r="BKY25" s="225"/>
      <c r="BKZ25" s="225"/>
      <c r="BPA25" s="223"/>
      <c r="BPB25" s="223"/>
      <c r="BPH25" s="224"/>
      <c r="BPI25" s="225"/>
      <c r="BPJ25" s="225"/>
      <c r="BPK25" s="225"/>
      <c r="BPL25" s="224"/>
      <c r="BPM25" s="224"/>
      <c r="BPN25" s="224"/>
      <c r="BPO25" s="224"/>
      <c r="BPP25" s="225"/>
      <c r="BPQ25" s="226"/>
      <c r="BPR25" s="226"/>
      <c r="BPS25" s="226"/>
      <c r="BPT25" s="226"/>
      <c r="BPU25" s="226"/>
      <c r="BPV25" s="225"/>
      <c r="BPW25" s="225"/>
      <c r="BPX25" s="225"/>
      <c r="BTY25" s="223"/>
      <c r="BTZ25" s="223"/>
      <c r="BUF25" s="224"/>
      <c r="BUG25" s="225"/>
      <c r="BUH25" s="225"/>
      <c r="BUI25" s="225"/>
      <c r="BUJ25" s="224"/>
      <c r="BUK25" s="224"/>
      <c r="BUL25" s="224"/>
      <c r="BUM25" s="224"/>
      <c r="BUN25" s="225"/>
      <c r="BUO25" s="226"/>
      <c r="BUP25" s="226"/>
      <c r="BUQ25" s="226"/>
      <c r="BUR25" s="226"/>
      <c r="BUS25" s="226"/>
      <c r="BUT25" s="225"/>
      <c r="BUU25" s="225"/>
      <c r="BUV25" s="225"/>
      <c r="BYW25" s="223"/>
      <c r="BYX25" s="223"/>
      <c r="BZD25" s="224"/>
      <c r="BZE25" s="225"/>
      <c r="BZF25" s="225"/>
      <c r="BZG25" s="225"/>
      <c r="BZH25" s="224"/>
      <c r="BZI25" s="224"/>
      <c r="BZJ25" s="224"/>
      <c r="BZK25" s="224"/>
      <c r="BZL25" s="225"/>
      <c r="BZM25" s="226"/>
      <c r="BZN25" s="226"/>
      <c r="BZO25" s="226"/>
      <c r="BZP25" s="226"/>
      <c r="BZQ25" s="226"/>
      <c r="BZR25" s="225"/>
      <c r="BZS25" s="225"/>
      <c r="BZT25" s="225"/>
      <c r="CDU25" s="223"/>
      <c r="CDV25" s="223"/>
      <c r="CEB25" s="224"/>
      <c r="CEC25" s="225"/>
      <c r="CED25" s="225"/>
      <c r="CEE25" s="225"/>
      <c r="CEF25" s="224"/>
      <c r="CEG25" s="224"/>
      <c r="CEH25" s="224"/>
      <c r="CEI25" s="224"/>
      <c r="CEJ25" s="225"/>
      <c r="CEK25" s="226"/>
      <c r="CEL25" s="226"/>
      <c r="CEM25" s="226"/>
      <c r="CEN25" s="226"/>
      <c r="CEO25" s="226"/>
      <c r="CEP25" s="225"/>
      <c r="CEQ25" s="225"/>
      <c r="CER25" s="225"/>
      <c r="CIS25" s="223"/>
      <c r="CIT25" s="223"/>
      <c r="CIZ25" s="224"/>
      <c r="CJA25" s="225"/>
      <c r="CJB25" s="225"/>
      <c r="CJC25" s="225"/>
      <c r="CJD25" s="224"/>
      <c r="CJE25" s="224"/>
      <c r="CJF25" s="224"/>
      <c r="CJG25" s="224"/>
      <c r="CJH25" s="225"/>
      <c r="CJI25" s="226"/>
      <c r="CJJ25" s="226"/>
      <c r="CJK25" s="226"/>
      <c r="CJL25" s="226"/>
      <c r="CJM25" s="226"/>
      <c r="CJN25" s="225"/>
      <c r="CJO25" s="225"/>
      <c r="CJP25" s="225"/>
      <c r="CNQ25" s="223"/>
      <c r="CNR25" s="223"/>
      <c r="CNX25" s="224"/>
      <c r="CNY25" s="225"/>
      <c r="CNZ25" s="225"/>
      <c r="COA25" s="225"/>
      <c r="COB25" s="224"/>
      <c r="COC25" s="224"/>
      <c r="COD25" s="224"/>
      <c r="COE25" s="224"/>
      <c r="COF25" s="225"/>
      <c r="COG25" s="226"/>
      <c r="COH25" s="226"/>
      <c r="COI25" s="226"/>
      <c r="COJ25" s="226"/>
      <c r="COK25" s="226"/>
      <c r="COL25" s="225"/>
      <c r="COM25" s="225"/>
      <c r="CON25" s="225"/>
      <c r="CSO25" s="223"/>
      <c r="CSP25" s="223"/>
      <c r="CSV25" s="224"/>
      <c r="CSW25" s="225"/>
      <c r="CSX25" s="225"/>
      <c r="CSY25" s="225"/>
      <c r="CSZ25" s="224"/>
      <c r="CTA25" s="224"/>
      <c r="CTB25" s="224"/>
      <c r="CTC25" s="224"/>
      <c r="CTD25" s="225"/>
      <c r="CTE25" s="226"/>
      <c r="CTF25" s="226"/>
      <c r="CTG25" s="226"/>
      <c r="CTH25" s="226"/>
      <c r="CTI25" s="226"/>
      <c r="CTJ25" s="225"/>
      <c r="CTK25" s="225"/>
      <c r="CTL25" s="225"/>
      <c r="CXM25" s="223"/>
      <c r="CXN25" s="223"/>
      <c r="CXT25" s="224"/>
      <c r="CXU25" s="225"/>
      <c r="CXV25" s="225"/>
      <c r="CXW25" s="225"/>
      <c r="CXX25" s="224"/>
      <c r="CXY25" s="224"/>
      <c r="CXZ25" s="224"/>
      <c r="CYA25" s="224"/>
      <c r="CYB25" s="225"/>
      <c r="CYC25" s="226"/>
      <c r="CYD25" s="226"/>
      <c r="CYE25" s="226"/>
      <c r="CYF25" s="226"/>
      <c r="CYG25" s="226"/>
      <c r="CYH25" s="225"/>
      <c r="CYI25" s="225"/>
      <c r="CYJ25" s="225"/>
      <c r="DCK25" s="223"/>
      <c r="DCL25" s="223"/>
      <c r="DCR25" s="224"/>
      <c r="DCS25" s="225"/>
      <c r="DCT25" s="225"/>
      <c r="DCU25" s="225"/>
      <c r="DCV25" s="224"/>
      <c r="DCW25" s="224"/>
      <c r="DCX25" s="224"/>
      <c r="DCY25" s="224"/>
      <c r="DCZ25" s="225"/>
      <c r="DDA25" s="226"/>
      <c r="DDB25" s="226"/>
      <c r="DDC25" s="226"/>
      <c r="DDD25" s="226"/>
      <c r="DDE25" s="226"/>
      <c r="DDF25" s="225"/>
      <c r="DDG25" s="225"/>
      <c r="DDH25" s="225"/>
      <c r="DHI25" s="223"/>
      <c r="DHJ25" s="223"/>
      <c r="DHP25" s="224"/>
      <c r="DHQ25" s="225"/>
      <c r="DHR25" s="225"/>
      <c r="DHS25" s="225"/>
      <c r="DHT25" s="224"/>
      <c r="DHU25" s="224"/>
      <c r="DHV25" s="224"/>
      <c r="DHW25" s="224"/>
      <c r="DHX25" s="225"/>
      <c r="DHY25" s="226"/>
      <c r="DHZ25" s="226"/>
      <c r="DIA25" s="226"/>
      <c r="DIB25" s="226"/>
      <c r="DIC25" s="226"/>
      <c r="DID25" s="225"/>
      <c r="DIE25" s="225"/>
      <c r="DIF25" s="225"/>
      <c r="DMG25" s="223"/>
      <c r="DMH25" s="223"/>
      <c r="DMN25" s="224"/>
      <c r="DMO25" s="225"/>
      <c r="DMP25" s="225"/>
      <c r="DMQ25" s="225"/>
      <c r="DMR25" s="224"/>
      <c r="DMS25" s="224"/>
      <c r="DMT25" s="224"/>
      <c r="DMU25" s="224"/>
      <c r="DMV25" s="225"/>
      <c r="DMW25" s="226"/>
      <c r="DMX25" s="226"/>
      <c r="DMY25" s="226"/>
      <c r="DMZ25" s="226"/>
      <c r="DNA25" s="226"/>
      <c r="DNB25" s="225"/>
      <c r="DNC25" s="225"/>
      <c r="DND25" s="225"/>
      <c r="DRE25" s="223"/>
      <c r="DRF25" s="223"/>
      <c r="DRL25" s="224"/>
      <c r="DRM25" s="225"/>
      <c r="DRN25" s="225"/>
      <c r="DRO25" s="225"/>
      <c r="DRP25" s="224"/>
      <c r="DRQ25" s="224"/>
      <c r="DRR25" s="224"/>
      <c r="DRS25" s="224"/>
      <c r="DRT25" s="225"/>
      <c r="DRU25" s="226"/>
      <c r="DRV25" s="226"/>
      <c r="DRW25" s="226"/>
      <c r="DRX25" s="226"/>
      <c r="DRY25" s="226"/>
      <c r="DRZ25" s="225"/>
      <c r="DSA25" s="225"/>
      <c r="DSB25" s="225"/>
      <c r="DWC25" s="223"/>
      <c r="DWD25" s="223"/>
      <c r="DWJ25" s="224"/>
      <c r="DWK25" s="225"/>
      <c r="DWL25" s="225"/>
      <c r="DWM25" s="225"/>
      <c r="DWN25" s="224"/>
      <c r="DWO25" s="224"/>
      <c r="DWP25" s="224"/>
      <c r="DWQ25" s="224"/>
      <c r="DWR25" s="225"/>
      <c r="DWS25" s="226"/>
      <c r="DWT25" s="226"/>
      <c r="DWU25" s="226"/>
      <c r="DWV25" s="226"/>
      <c r="DWW25" s="226"/>
      <c r="DWX25" s="225"/>
      <c r="DWY25" s="225"/>
      <c r="DWZ25" s="225"/>
      <c r="EBA25" s="223"/>
      <c r="EBB25" s="223"/>
      <c r="EBH25" s="224"/>
      <c r="EBI25" s="225"/>
      <c r="EBJ25" s="225"/>
      <c r="EBK25" s="225"/>
      <c r="EBL25" s="224"/>
      <c r="EBM25" s="224"/>
      <c r="EBN25" s="224"/>
      <c r="EBO25" s="224"/>
      <c r="EBP25" s="225"/>
      <c r="EBQ25" s="226"/>
      <c r="EBR25" s="226"/>
      <c r="EBS25" s="226"/>
      <c r="EBT25" s="226"/>
      <c r="EBU25" s="226"/>
      <c r="EBV25" s="225"/>
      <c r="EBW25" s="225"/>
      <c r="EBX25" s="225"/>
      <c r="EFY25" s="223"/>
      <c r="EFZ25" s="223"/>
      <c r="EGF25" s="224"/>
      <c r="EGG25" s="225"/>
      <c r="EGH25" s="225"/>
      <c r="EGI25" s="225"/>
      <c r="EGJ25" s="224"/>
      <c r="EGK25" s="224"/>
      <c r="EGL25" s="224"/>
      <c r="EGM25" s="224"/>
      <c r="EGN25" s="225"/>
      <c r="EGO25" s="226"/>
      <c r="EGP25" s="226"/>
      <c r="EGQ25" s="226"/>
      <c r="EGR25" s="226"/>
      <c r="EGS25" s="226"/>
      <c r="EGT25" s="225"/>
      <c r="EGU25" s="225"/>
      <c r="EGV25" s="225"/>
      <c r="EKW25" s="223"/>
      <c r="EKX25" s="223"/>
      <c r="ELD25" s="224"/>
      <c r="ELE25" s="225"/>
      <c r="ELF25" s="225"/>
      <c r="ELG25" s="225"/>
      <c r="ELH25" s="224"/>
      <c r="ELI25" s="224"/>
      <c r="ELJ25" s="224"/>
      <c r="ELK25" s="224"/>
      <c r="ELL25" s="225"/>
      <c r="ELM25" s="226"/>
      <c r="ELN25" s="226"/>
      <c r="ELO25" s="226"/>
      <c r="ELP25" s="226"/>
      <c r="ELQ25" s="226"/>
      <c r="ELR25" s="225"/>
      <c r="ELS25" s="225"/>
      <c r="ELT25" s="225"/>
      <c r="EPU25" s="223"/>
      <c r="EPV25" s="223"/>
      <c r="EQB25" s="224"/>
      <c r="EQC25" s="225"/>
      <c r="EQD25" s="225"/>
      <c r="EQE25" s="225"/>
      <c r="EQF25" s="224"/>
      <c r="EQG25" s="224"/>
      <c r="EQH25" s="224"/>
      <c r="EQI25" s="224"/>
      <c r="EQJ25" s="225"/>
      <c r="EQK25" s="226"/>
      <c r="EQL25" s="226"/>
      <c r="EQM25" s="226"/>
      <c r="EQN25" s="226"/>
      <c r="EQO25" s="226"/>
      <c r="EQP25" s="225"/>
      <c r="EQQ25" s="225"/>
      <c r="EQR25" s="225"/>
      <c r="EUS25" s="223"/>
      <c r="EUT25" s="223"/>
      <c r="EUZ25" s="224"/>
      <c r="EVA25" s="225"/>
      <c r="EVB25" s="225"/>
      <c r="EVC25" s="225"/>
      <c r="EVD25" s="224"/>
      <c r="EVE25" s="224"/>
      <c r="EVF25" s="224"/>
      <c r="EVG25" s="224"/>
      <c r="EVH25" s="225"/>
      <c r="EVI25" s="226"/>
      <c r="EVJ25" s="226"/>
      <c r="EVK25" s="226"/>
      <c r="EVL25" s="226"/>
      <c r="EVM25" s="226"/>
      <c r="EVN25" s="225"/>
      <c r="EVO25" s="225"/>
      <c r="EVP25" s="225"/>
      <c r="EZQ25" s="223"/>
      <c r="EZR25" s="223"/>
      <c r="EZX25" s="224"/>
      <c r="EZY25" s="225"/>
      <c r="EZZ25" s="225"/>
      <c r="FAA25" s="225"/>
      <c r="FAB25" s="224"/>
      <c r="FAC25" s="224"/>
      <c r="FAD25" s="224"/>
      <c r="FAE25" s="224"/>
      <c r="FAF25" s="225"/>
      <c r="FAG25" s="226"/>
      <c r="FAH25" s="226"/>
      <c r="FAI25" s="226"/>
      <c r="FAJ25" s="226"/>
      <c r="FAK25" s="226"/>
      <c r="FAL25" s="225"/>
      <c r="FAM25" s="225"/>
      <c r="FAN25" s="225"/>
      <c r="FEO25" s="223"/>
      <c r="FEP25" s="223"/>
      <c r="FEV25" s="224"/>
      <c r="FEW25" s="225"/>
      <c r="FEX25" s="225"/>
      <c r="FEY25" s="225"/>
      <c r="FEZ25" s="224"/>
      <c r="FFA25" s="224"/>
      <c r="FFB25" s="224"/>
      <c r="FFC25" s="224"/>
      <c r="FFD25" s="225"/>
      <c r="FFE25" s="226"/>
      <c r="FFF25" s="226"/>
      <c r="FFG25" s="226"/>
      <c r="FFH25" s="226"/>
      <c r="FFI25" s="226"/>
      <c r="FFJ25" s="225"/>
      <c r="FFK25" s="225"/>
      <c r="FFL25" s="225"/>
      <c r="FJM25" s="223"/>
      <c r="FJN25" s="223"/>
      <c r="FJT25" s="224"/>
      <c r="FJU25" s="225"/>
      <c r="FJV25" s="225"/>
      <c r="FJW25" s="225"/>
      <c r="FJX25" s="224"/>
      <c r="FJY25" s="224"/>
      <c r="FJZ25" s="224"/>
      <c r="FKA25" s="224"/>
      <c r="FKB25" s="225"/>
      <c r="FKC25" s="226"/>
      <c r="FKD25" s="226"/>
      <c r="FKE25" s="226"/>
      <c r="FKF25" s="226"/>
      <c r="FKG25" s="226"/>
      <c r="FKH25" s="225"/>
      <c r="FKI25" s="225"/>
      <c r="FKJ25" s="225"/>
      <c r="FOK25" s="223"/>
      <c r="FOL25" s="223"/>
      <c r="FOR25" s="224"/>
      <c r="FOS25" s="225"/>
      <c r="FOT25" s="225"/>
      <c r="FOU25" s="225"/>
      <c r="FOV25" s="224"/>
      <c r="FOW25" s="224"/>
      <c r="FOX25" s="224"/>
      <c r="FOY25" s="224"/>
      <c r="FOZ25" s="225"/>
      <c r="FPA25" s="226"/>
      <c r="FPB25" s="226"/>
      <c r="FPC25" s="226"/>
      <c r="FPD25" s="226"/>
      <c r="FPE25" s="226"/>
      <c r="FPF25" s="225"/>
      <c r="FPG25" s="225"/>
      <c r="FPH25" s="225"/>
      <c r="FTI25" s="223"/>
      <c r="FTJ25" s="223"/>
      <c r="FTP25" s="224"/>
      <c r="FTQ25" s="225"/>
      <c r="FTR25" s="225"/>
      <c r="FTS25" s="225"/>
      <c r="FTT25" s="224"/>
      <c r="FTU25" s="224"/>
      <c r="FTV25" s="224"/>
      <c r="FTW25" s="224"/>
      <c r="FTX25" s="225"/>
      <c r="FTY25" s="226"/>
      <c r="FTZ25" s="226"/>
      <c r="FUA25" s="226"/>
      <c r="FUB25" s="226"/>
      <c r="FUC25" s="226"/>
      <c r="FUD25" s="225"/>
      <c r="FUE25" s="225"/>
      <c r="FUF25" s="225"/>
      <c r="FYG25" s="223"/>
      <c r="FYH25" s="223"/>
      <c r="FYN25" s="224"/>
      <c r="FYO25" s="225"/>
      <c r="FYP25" s="225"/>
      <c r="FYQ25" s="225"/>
      <c r="FYR25" s="224"/>
      <c r="FYS25" s="224"/>
      <c r="FYT25" s="224"/>
      <c r="FYU25" s="224"/>
      <c r="FYV25" s="225"/>
      <c r="FYW25" s="226"/>
      <c r="FYX25" s="226"/>
      <c r="FYY25" s="226"/>
      <c r="FYZ25" s="226"/>
      <c r="FZA25" s="226"/>
      <c r="FZB25" s="225"/>
      <c r="FZC25" s="225"/>
      <c r="FZD25" s="225"/>
      <c r="GDE25" s="223"/>
      <c r="GDF25" s="223"/>
      <c r="GDL25" s="224"/>
      <c r="GDM25" s="225"/>
      <c r="GDN25" s="225"/>
      <c r="GDO25" s="225"/>
      <c r="GDP25" s="224"/>
      <c r="GDQ25" s="224"/>
      <c r="GDR25" s="224"/>
      <c r="GDS25" s="224"/>
      <c r="GDT25" s="225"/>
      <c r="GDU25" s="226"/>
      <c r="GDV25" s="226"/>
      <c r="GDW25" s="226"/>
      <c r="GDX25" s="226"/>
      <c r="GDY25" s="226"/>
      <c r="GDZ25" s="225"/>
      <c r="GEA25" s="225"/>
      <c r="GEB25" s="225"/>
      <c r="GIC25" s="223"/>
      <c r="GID25" s="223"/>
      <c r="GIJ25" s="224"/>
      <c r="GIK25" s="225"/>
      <c r="GIL25" s="225"/>
      <c r="GIM25" s="225"/>
      <c r="GIN25" s="224"/>
      <c r="GIO25" s="224"/>
      <c r="GIP25" s="224"/>
      <c r="GIQ25" s="224"/>
      <c r="GIR25" s="225"/>
      <c r="GIS25" s="226"/>
      <c r="GIT25" s="226"/>
      <c r="GIU25" s="226"/>
      <c r="GIV25" s="226"/>
      <c r="GIW25" s="226"/>
      <c r="GIX25" s="225"/>
      <c r="GIY25" s="225"/>
      <c r="GIZ25" s="225"/>
      <c r="GNA25" s="223"/>
      <c r="GNB25" s="223"/>
      <c r="GNH25" s="224"/>
      <c r="GNI25" s="225"/>
      <c r="GNJ25" s="225"/>
      <c r="GNK25" s="225"/>
      <c r="GNL25" s="224"/>
      <c r="GNM25" s="224"/>
      <c r="GNN25" s="224"/>
      <c r="GNO25" s="224"/>
      <c r="GNP25" s="225"/>
      <c r="GNQ25" s="226"/>
      <c r="GNR25" s="226"/>
      <c r="GNS25" s="226"/>
      <c r="GNT25" s="226"/>
      <c r="GNU25" s="226"/>
      <c r="GNV25" s="225"/>
      <c r="GNW25" s="225"/>
      <c r="GNX25" s="225"/>
      <c r="GRY25" s="223"/>
      <c r="GRZ25" s="223"/>
      <c r="GSF25" s="224"/>
      <c r="GSG25" s="225"/>
      <c r="GSH25" s="225"/>
      <c r="GSI25" s="225"/>
      <c r="GSJ25" s="224"/>
      <c r="GSK25" s="224"/>
      <c r="GSL25" s="224"/>
      <c r="GSM25" s="224"/>
      <c r="GSN25" s="225"/>
      <c r="GSO25" s="226"/>
      <c r="GSP25" s="226"/>
      <c r="GSQ25" s="226"/>
      <c r="GSR25" s="226"/>
      <c r="GSS25" s="226"/>
      <c r="GST25" s="225"/>
      <c r="GSU25" s="225"/>
      <c r="GSV25" s="225"/>
      <c r="GWW25" s="223"/>
      <c r="GWX25" s="223"/>
      <c r="GXD25" s="224"/>
      <c r="GXE25" s="225"/>
      <c r="GXF25" s="225"/>
      <c r="GXG25" s="225"/>
      <c r="GXH25" s="224"/>
      <c r="GXI25" s="224"/>
      <c r="GXJ25" s="224"/>
      <c r="GXK25" s="224"/>
      <c r="GXL25" s="225"/>
      <c r="GXM25" s="226"/>
      <c r="GXN25" s="226"/>
      <c r="GXO25" s="226"/>
      <c r="GXP25" s="226"/>
      <c r="GXQ25" s="226"/>
      <c r="GXR25" s="225"/>
      <c r="GXS25" s="225"/>
      <c r="GXT25" s="225"/>
      <c r="HBU25" s="223"/>
      <c r="HBV25" s="223"/>
      <c r="HCB25" s="224"/>
      <c r="HCC25" s="225"/>
      <c r="HCD25" s="225"/>
      <c r="HCE25" s="225"/>
      <c r="HCF25" s="224"/>
      <c r="HCG25" s="224"/>
      <c r="HCH25" s="224"/>
      <c r="HCI25" s="224"/>
      <c r="HCJ25" s="225"/>
      <c r="HCK25" s="226"/>
      <c r="HCL25" s="226"/>
      <c r="HCM25" s="226"/>
      <c r="HCN25" s="226"/>
      <c r="HCO25" s="226"/>
      <c r="HCP25" s="225"/>
      <c r="HCQ25" s="225"/>
      <c r="HCR25" s="225"/>
      <c r="HGS25" s="223"/>
      <c r="HGT25" s="223"/>
      <c r="HGZ25" s="224"/>
      <c r="HHA25" s="225"/>
      <c r="HHB25" s="225"/>
      <c r="HHC25" s="225"/>
      <c r="HHD25" s="224"/>
      <c r="HHE25" s="224"/>
      <c r="HHF25" s="224"/>
      <c r="HHG25" s="224"/>
      <c r="HHH25" s="225"/>
      <c r="HHI25" s="226"/>
      <c r="HHJ25" s="226"/>
      <c r="HHK25" s="226"/>
      <c r="HHL25" s="226"/>
      <c r="HHM25" s="226"/>
      <c r="HHN25" s="225"/>
      <c r="HHO25" s="225"/>
      <c r="HHP25" s="225"/>
      <c r="HLQ25" s="223"/>
      <c r="HLR25" s="223"/>
      <c r="HLX25" s="224"/>
      <c r="HLY25" s="225"/>
      <c r="HLZ25" s="225"/>
      <c r="HMA25" s="225"/>
      <c r="HMB25" s="224"/>
      <c r="HMC25" s="224"/>
      <c r="HMD25" s="224"/>
      <c r="HME25" s="224"/>
      <c r="HMF25" s="225"/>
      <c r="HMG25" s="226"/>
      <c r="HMH25" s="226"/>
      <c r="HMI25" s="226"/>
      <c r="HMJ25" s="226"/>
      <c r="HMK25" s="226"/>
      <c r="HML25" s="225"/>
      <c r="HMM25" s="225"/>
      <c r="HMN25" s="225"/>
      <c r="HQO25" s="223"/>
      <c r="HQP25" s="223"/>
      <c r="HQV25" s="224"/>
      <c r="HQW25" s="225"/>
      <c r="HQX25" s="225"/>
      <c r="HQY25" s="225"/>
      <c r="HQZ25" s="224"/>
      <c r="HRA25" s="224"/>
      <c r="HRB25" s="224"/>
      <c r="HRC25" s="224"/>
      <c r="HRD25" s="225"/>
      <c r="HRE25" s="226"/>
      <c r="HRF25" s="226"/>
      <c r="HRG25" s="226"/>
      <c r="HRH25" s="226"/>
      <c r="HRI25" s="226"/>
      <c r="HRJ25" s="225"/>
      <c r="HRK25" s="225"/>
      <c r="HRL25" s="225"/>
      <c r="HVM25" s="223"/>
      <c r="HVN25" s="223"/>
      <c r="HVT25" s="224"/>
      <c r="HVU25" s="225"/>
      <c r="HVV25" s="225"/>
      <c r="HVW25" s="225"/>
      <c r="HVX25" s="224"/>
      <c r="HVY25" s="224"/>
      <c r="HVZ25" s="224"/>
      <c r="HWA25" s="224"/>
      <c r="HWB25" s="225"/>
      <c r="HWC25" s="226"/>
      <c r="HWD25" s="226"/>
      <c r="HWE25" s="226"/>
      <c r="HWF25" s="226"/>
      <c r="HWG25" s="226"/>
      <c r="HWH25" s="225"/>
      <c r="HWI25" s="225"/>
      <c r="HWJ25" s="225"/>
      <c r="IAK25" s="223"/>
      <c r="IAL25" s="223"/>
      <c r="IAR25" s="224"/>
      <c r="IAS25" s="225"/>
      <c r="IAT25" s="225"/>
      <c r="IAU25" s="225"/>
      <c r="IAV25" s="224"/>
      <c r="IAW25" s="224"/>
      <c r="IAX25" s="224"/>
      <c r="IAY25" s="224"/>
      <c r="IAZ25" s="225"/>
      <c r="IBA25" s="226"/>
      <c r="IBB25" s="226"/>
      <c r="IBC25" s="226"/>
      <c r="IBD25" s="226"/>
      <c r="IBE25" s="226"/>
      <c r="IBF25" s="225"/>
      <c r="IBG25" s="225"/>
      <c r="IBH25" s="225"/>
      <c r="IFI25" s="223"/>
      <c r="IFJ25" s="223"/>
      <c r="IFP25" s="224"/>
      <c r="IFQ25" s="225"/>
      <c r="IFR25" s="225"/>
      <c r="IFS25" s="225"/>
      <c r="IFT25" s="224"/>
      <c r="IFU25" s="224"/>
      <c r="IFV25" s="224"/>
      <c r="IFW25" s="224"/>
      <c r="IFX25" s="225"/>
      <c r="IFY25" s="226"/>
      <c r="IFZ25" s="226"/>
      <c r="IGA25" s="226"/>
      <c r="IGB25" s="226"/>
      <c r="IGC25" s="226"/>
      <c r="IGD25" s="225"/>
      <c r="IGE25" s="225"/>
      <c r="IGF25" s="225"/>
      <c r="IKG25" s="223"/>
      <c r="IKH25" s="223"/>
      <c r="IKN25" s="224"/>
      <c r="IKO25" s="225"/>
      <c r="IKP25" s="225"/>
      <c r="IKQ25" s="225"/>
      <c r="IKR25" s="224"/>
      <c r="IKS25" s="224"/>
      <c r="IKT25" s="224"/>
      <c r="IKU25" s="224"/>
      <c r="IKV25" s="225"/>
      <c r="IKW25" s="226"/>
      <c r="IKX25" s="226"/>
      <c r="IKY25" s="226"/>
      <c r="IKZ25" s="226"/>
      <c r="ILA25" s="226"/>
      <c r="ILB25" s="225"/>
      <c r="ILC25" s="225"/>
      <c r="ILD25" s="225"/>
      <c r="IPE25" s="223"/>
      <c r="IPF25" s="223"/>
      <c r="IPL25" s="224"/>
      <c r="IPM25" s="225"/>
      <c r="IPN25" s="225"/>
      <c r="IPO25" s="225"/>
      <c r="IPP25" s="224"/>
      <c r="IPQ25" s="224"/>
      <c r="IPR25" s="224"/>
      <c r="IPS25" s="224"/>
      <c r="IPT25" s="225"/>
      <c r="IPU25" s="226"/>
      <c r="IPV25" s="226"/>
      <c r="IPW25" s="226"/>
      <c r="IPX25" s="226"/>
      <c r="IPY25" s="226"/>
      <c r="IPZ25" s="225"/>
      <c r="IQA25" s="225"/>
      <c r="IQB25" s="225"/>
      <c r="IUC25" s="223"/>
      <c r="IUD25" s="223"/>
      <c r="IUJ25" s="224"/>
      <c r="IUK25" s="225"/>
      <c r="IUL25" s="225"/>
      <c r="IUM25" s="225"/>
      <c r="IUN25" s="224"/>
      <c r="IUO25" s="224"/>
      <c r="IUP25" s="224"/>
      <c r="IUQ25" s="224"/>
      <c r="IUR25" s="225"/>
      <c r="IUS25" s="226"/>
      <c r="IUT25" s="226"/>
      <c r="IUU25" s="226"/>
      <c r="IUV25" s="226"/>
      <c r="IUW25" s="226"/>
      <c r="IUX25" s="225"/>
      <c r="IUY25" s="225"/>
      <c r="IUZ25" s="225"/>
      <c r="IZA25" s="223"/>
      <c r="IZB25" s="223"/>
      <c r="IZH25" s="224"/>
      <c r="IZI25" s="225"/>
      <c r="IZJ25" s="225"/>
      <c r="IZK25" s="225"/>
      <c r="IZL25" s="224"/>
      <c r="IZM25" s="224"/>
      <c r="IZN25" s="224"/>
      <c r="IZO25" s="224"/>
      <c r="IZP25" s="225"/>
      <c r="IZQ25" s="226"/>
      <c r="IZR25" s="226"/>
      <c r="IZS25" s="226"/>
      <c r="IZT25" s="226"/>
      <c r="IZU25" s="226"/>
      <c r="IZV25" s="225"/>
      <c r="IZW25" s="225"/>
      <c r="IZX25" s="225"/>
      <c r="JDY25" s="223"/>
      <c r="JDZ25" s="223"/>
      <c r="JEF25" s="224"/>
      <c r="JEG25" s="225"/>
      <c r="JEH25" s="225"/>
      <c r="JEI25" s="225"/>
      <c r="JEJ25" s="224"/>
      <c r="JEK25" s="224"/>
      <c r="JEL25" s="224"/>
      <c r="JEM25" s="224"/>
      <c r="JEN25" s="225"/>
      <c r="JEO25" s="226"/>
      <c r="JEP25" s="226"/>
      <c r="JEQ25" s="226"/>
      <c r="JER25" s="226"/>
      <c r="JES25" s="226"/>
      <c r="JET25" s="225"/>
      <c r="JEU25" s="225"/>
      <c r="JEV25" s="225"/>
      <c r="JIW25" s="223"/>
      <c r="JIX25" s="223"/>
      <c r="JJD25" s="224"/>
      <c r="JJE25" s="225"/>
      <c r="JJF25" s="225"/>
      <c r="JJG25" s="225"/>
      <c r="JJH25" s="224"/>
      <c r="JJI25" s="224"/>
      <c r="JJJ25" s="224"/>
      <c r="JJK25" s="224"/>
      <c r="JJL25" s="225"/>
      <c r="JJM25" s="226"/>
      <c r="JJN25" s="226"/>
      <c r="JJO25" s="226"/>
      <c r="JJP25" s="226"/>
      <c r="JJQ25" s="226"/>
      <c r="JJR25" s="225"/>
      <c r="JJS25" s="225"/>
      <c r="JJT25" s="225"/>
      <c r="JNU25" s="223"/>
      <c r="JNV25" s="223"/>
      <c r="JOB25" s="224"/>
      <c r="JOC25" s="225"/>
      <c r="JOD25" s="225"/>
      <c r="JOE25" s="225"/>
      <c r="JOF25" s="224"/>
      <c r="JOG25" s="224"/>
      <c r="JOH25" s="224"/>
      <c r="JOI25" s="224"/>
      <c r="JOJ25" s="225"/>
      <c r="JOK25" s="226"/>
      <c r="JOL25" s="226"/>
      <c r="JOM25" s="226"/>
      <c r="JON25" s="226"/>
      <c r="JOO25" s="226"/>
      <c r="JOP25" s="225"/>
      <c r="JOQ25" s="225"/>
      <c r="JOR25" s="225"/>
      <c r="JSS25" s="223"/>
      <c r="JST25" s="223"/>
      <c r="JSZ25" s="224"/>
      <c r="JTA25" s="225"/>
      <c r="JTB25" s="225"/>
      <c r="JTC25" s="225"/>
      <c r="JTD25" s="224"/>
      <c r="JTE25" s="224"/>
      <c r="JTF25" s="224"/>
      <c r="JTG25" s="224"/>
      <c r="JTH25" s="225"/>
      <c r="JTI25" s="226"/>
      <c r="JTJ25" s="226"/>
      <c r="JTK25" s="226"/>
      <c r="JTL25" s="226"/>
      <c r="JTM25" s="226"/>
      <c r="JTN25" s="225"/>
      <c r="JTO25" s="225"/>
      <c r="JTP25" s="225"/>
      <c r="JXQ25" s="223"/>
      <c r="JXR25" s="223"/>
      <c r="JXX25" s="224"/>
      <c r="JXY25" s="225"/>
      <c r="JXZ25" s="225"/>
      <c r="JYA25" s="225"/>
      <c r="JYB25" s="224"/>
      <c r="JYC25" s="224"/>
      <c r="JYD25" s="224"/>
      <c r="JYE25" s="224"/>
      <c r="JYF25" s="225"/>
      <c r="JYG25" s="226"/>
      <c r="JYH25" s="226"/>
      <c r="JYI25" s="226"/>
      <c r="JYJ25" s="226"/>
      <c r="JYK25" s="226"/>
      <c r="JYL25" s="225"/>
      <c r="JYM25" s="225"/>
      <c r="JYN25" s="225"/>
      <c r="KCO25" s="223"/>
      <c r="KCP25" s="223"/>
      <c r="KCV25" s="224"/>
      <c r="KCW25" s="225"/>
      <c r="KCX25" s="225"/>
      <c r="KCY25" s="225"/>
      <c r="KCZ25" s="224"/>
      <c r="KDA25" s="224"/>
      <c r="KDB25" s="224"/>
      <c r="KDC25" s="224"/>
      <c r="KDD25" s="225"/>
      <c r="KDE25" s="226"/>
      <c r="KDF25" s="226"/>
      <c r="KDG25" s="226"/>
      <c r="KDH25" s="226"/>
      <c r="KDI25" s="226"/>
      <c r="KDJ25" s="225"/>
      <c r="KDK25" s="225"/>
      <c r="KDL25" s="225"/>
      <c r="KHM25" s="223"/>
      <c r="KHN25" s="223"/>
      <c r="KHT25" s="224"/>
      <c r="KHU25" s="225"/>
      <c r="KHV25" s="225"/>
      <c r="KHW25" s="225"/>
      <c r="KHX25" s="224"/>
      <c r="KHY25" s="224"/>
      <c r="KHZ25" s="224"/>
      <c r="KIA25" s="224"/>
      <c r="KIB25" s="225"/>
      <c r="KIC25" s="226"/>
      <c r="KID25" s="226"/>
      <c r="KIE25" s="226"/>
      <c r="KIF25" s="226"/>
      <c r="KIG25" s="226"/>
      <c r="KIH25" s="225"/>
      <c r="KII25" s="225"/>
      <c r="KIJ25" s="225"/>
      <c r="KMK25" s="223"/>
      <c r="KML25" s="223"/>
      <c r="KMR25" s="224"/>
      <c r="KMS25" s="225"/>
      <c r="KMT25" s="225"/>
      <c r="KMU25" s="225"/>
      <c r="KMV25" s="224"/>
      <c r="KMW25" s="224"/>
      <c r="KMX25" s="224"/>
      <c r="KMY25" s="224"/>
      <c r="KMZ25" s="225"/>
      <c r="KNA25" s="226"/>
      <c r="KNB25" s="226"/>
      <c r="KNC25" s="226"/>
      <c r="KND25" s="226"/>
      <c r="KNE25" s="226"/>
      <c r="KNF25" s="225"/>
      <c r="KNG25" s="225"/>
      <c r="KNH25" s="225"/>
      <c r="KRI25" s="223"/>
      <c r="KRJ25" s="223"/>
      <c r="KRP25" s="224"/>
      <c r="KRQ25" s="225"/>
      <c r="KRR25" s="225"/>
      <c r="KRS25" s="225"/>
      <c r="KRT25" s="224"/>
      <c r="KRU25" s="224"/>
      <c r="KRV25" s="224"/>
      <c r="KRW25" s="224"/>
      <c r="KRX25" s="225"/>
      <c r="KRY25" s="226"/>
      <c r="KRZ25" s="226"/>
      <c r="KSA25" s="226"/>
      <c r="KSB25" s="226"/>
      <c r="KSC25" s="226"/>
      <c r="KSD25" s="225"/>
      <c r="KSE25" s="225"/>
      <c r="KSF25" s="225"/>
      <c r="KWG25" s="223"/>
      <c r="KWH25" s="223"/>
      <c r="KWN25" s="224"/>
      <c r="KWO25" s="225"/>
      <c r="KWP25" s="225"/>
      <c r="KWQ25" s="225"/>
      <c r="KWR25" s="224"/>
      <c r="KWS25" s="224"/>
      <c r="KWT25" s="224"/>
      <c r="KWU25" s="224"/>
      <c r="KWV25" s="225"/>
      <c r="KWW25" s="226"/>
      <c r="KWX25" s="226"/>
      <c r="KWY25" s="226"/>
      <c r="KWZ25" s="226"/>
      <c r="KXA25" s="226"/>
      <c r="KXB25" s="225"/>
      <c r="KXC25" s="225"/>
      <c r="KXD25" s="225"/>
      <c r="LBE25" s="223"/>
      <c r="LBF25" s="223"/>
      <c r="LBL25" s="224"/>
      <c r="LBM25" s="225"/>
      <c r="LBN25" s="225"/>
      <c r="LBO25" s="225"/>
      <c r="LBP25" s="224"/>
      <c r="LBQ25" s="224"/>
      <c r="LBR25" s="224"/>
      <c r="LBS25" s="224"/>
      <c r="LBT25" s="225"/>
      <c r="LBU25" s="226"/>
      <c r="LBV25" s="226"/>
      <c r="LBW25" s="226"/>
      <c r="LBX25" s="226"/>
      <c r="LBY25" s="226"/>
      <c r="LBZ25" s="225"/>
      <c r="LCA25" s="225"/>
      <c r="LCB25" s="225"/>
      <c r="LGC25" s="223"/>
      <c r="LGD25" s="223"/>
      <c r="LGJ25" s="224"/>
      <c r="LGK25" s="225"/>
      <c r="LGL25" s="225"/>
      <c r="LGM25" s="225"/>
      <c r="LGN25" s="224"/>
      <c r="LGO25" s="224"/>
      <c r="LGP25" s="224"/>
      <c r="LGQ25" s="224"/>
      <c r="LGR25" s="225"/>
      <c r="LGS25" s="226"/>
      <c r="LGT25" s="226"/>
      <c r="LGU25" s="226"/>
      <c r="LGV25" s="226"/>
      <c r="LGW25" s="226"/>
      <c r="LGX25" s="225"/>
      <c r="LGY25" s="225"/>
      <c r="LGZ25" s="225"/>
      <c r="LLA25" s="223"/>
      <c r="LLB25" s="223"/>
      <c r="LLH25" s="224"/>
      <c r="LLI25" s="225"/>
      <c r="LLJ25" s="225"/>
      <c r="LLK25" s="225"/>
      <c r="LLL25" s="224"/>
      <c r="LLM25" s="224"/>
      <c r="LLN25" s="224"/>
      <c r="LLO25" s="224"/>
      <c r="LLP25" s="225"/>
      <c r="LLQ25" s="226"/>
      <c r="LLR25" s="226"/>
      <c r="LLS25" s="226"/>
      <c r="LLT25" s="226"/>
      <c r="LLU25" s="226"/>
      <c r="LLV25" s="225"/>
      <c r="LLW25" s="225"/>
      <c r="LLX25" s="225"/>
      <c r="LPY25" s="223"/>
      <c r="LPZ25" s="223"/>
      <c r="LQF25" s="224"/>
      <c r="LQG25" s="225"/>
      <c r="LQH25" s="225"/>
      <c r="LQI25" s="225"/>
      <c r="LQJ25" s="224"/>
      <c r="LQK25" s="224"/>
      <c r="LQL25" s="224"/>
      <c r="LQM25" s="224"/>
      <c r="LQN25" s="225"/>
      <c r="LQO25" s="226"/>
      <c r="LQP25" s="226"/>
      <c r="LQQ25" s="226"/>
      <c r="LQR25" s="226"/>
      <c r="LQS25" s="226"/>
      <c r="LQT25" s="225"/>
      <c r="LQU25" s="225"/>
      <c r="LQV25" s="225"/>
      <c r="LUW25" s="223"/>
      <c r="LUX25" s="223"/>
      <c r="LVD25" s="224"/>
      <c r="LVE25" s="225"/>
      <c r="LVF25" s="225"/>
      <c r="LVG25" s="225"/>
      <c r="LVH25" s="224"/>
      <c r="LVI25" s="224"/>
      <c r="LVJ25" s="224"/>
      <c r="LVK25" s="224"/>
      <c r="LVL25" s="225"/>
      <c r="LVM25" s="226"/>
      <c r="LVN25" s="226"/>
      <c r="LVO25" s="226"/>
      <c r="LVP25" s="226"/>
      <c r="LVQ25" s="226"/>
      <c r="LVR25" s="225"/>
      <c r="LVS25" s="225"/>
      <c r="LVT25" s="225"/>
      <c r="LZU25" s="223"/>
      <c r="LZV25" s="223"/>
      <c r="MAB25" s="224"/>
      <c r="MAC25" s="225"/>
      <c r="MAD25" s="225"/>
      <c r="MAE25" s="225"/>
      <c r="MAF25" s="224"/>
      <c r="MAG25" s="224"/>
      <c r="MAH25" s="224"/>
      <c r="MAI25" s="224"/>
      <c r="MAJ25" s="225"/>
      <c r="MAK25" s="226"/>
      <c r="MAL25" s="226"/>
      <c r="MAM25" s="226"/>
      <c r="MAN25" s="226"/>
      <c r="MAO25" s="226"/>
      <c r="MAP25" s="225"/>
      <c r="MAQ25" s="225"/>
      <c r="MAR25" s="225"/>
      <c r="MES25" s="223"/>
      <c r="MET25" s="223"/>
      <c r="MEZ25" s="224"/>
      <c r="MFA25" s="225"/>
      <c r="MFB25" s="225"/>
      <c r="MFC25" s="225"/>
      <c r="MFD25" s="224"/>
      <c r="MFE25" s="224"/>
      <c r="MFF25" s="224"/>
      <c r="MFG25" s="224"/>
      <c r="MFH25" s="225"/>
      <c r="MFI25" s="226"/>
      <c r="MFJ25" s="226"/>
      <c r="MFK25" s="226"/>
      <c r="MFL25" s="226"/>
      <c r="MFM25" s="226"/>
      <c r="MFN25" s="225"/>
      <c r="MFO25" s="225"/>
      <c r="MFP25" s="225"/>
      <c r="MJQ25" s="223"/>
      <c r="MJR25" s="223"/>
      <c r="MJX25" s="224"/>
      <c r="MJY25" s="225"/>
      <c r="MJZ25" s="225"/>
      <c r="MKA25" s="225"/>
      <c r="MKB25" s="224"/>
      <c r="MKC25" s="224"/>
      <c r="MKD25" s="224"/>
      <c r="MKE25" s="224"/>
      <c r="MKF25" s="225"/>
      <c r="MKG25" s="226"/>
      <c r="MKH25" s="226"/>
      <c r="MKI25" s="226"/>
      <c r="MKJ25" s="226"/>
      <c r="MKK25" s="226"/>
      <c r="MKL25" s="225"/>
      <c r="MKM25" s="225"/>
      <c r="MKN25" s="225"/>
      <c r="MOO25" s="223"/>
      <c r="MOP25" s="223"/>
      <c r="MOV25" s="224"/>
      <c r="MOW25" s="225"/>
      <c r="MOX25" s="225"/>
      <c r="MOY25" s="225"/>
      <c r="MOZ25" s="224"/>
      <c r="MPA25" s="224"/>
      <c r="MPB25" s="224"/>
      <c r="MPC25" s="224"/>
      <c r="MPD25" s="225"/>
      <c r="MPE25" s="226"/>
      <c r="MPF25" s="226"/>
      <c r="MPG25" s="226"/>
      <c r="MPH25" s="226"/>
      <c r="MPI25" s="226"/>
      <c r="MPJ25" s="225"/>
      <c r="MPK25" s="225"/>
      <c r="MPL25" s="225"/>
      <c r="MTM25" s="223"/>
      <c r="MTN25" s="223"/>
      <c r="MTT25" s="224"/>
      <c r="MTU25" s="225"/>
      <c r="MTV25" s="225"/>
      <c r="MTW25" s="225"/>
      <c r="MTX25" s="224"/>
      <c r="MTY25" s="224"/>
      <c r="MTZ25" s="224"/>
      <c r="MUA25" s="224"/>
      <c r="MUB25" s="225"/>
      <c r="MUC25" s="226"/>
      <c r="MUD25" s="226"/>
      <c r="MUE25" s="226"/>
      <c r="MUF25" s="226"/>
      <c r="MUG25" s="226"/>
      <c r="MUH25" s="225"/>
      <c r="MUI25" s="225"/>
      <c r="MUJ25" s="225"/>
      <c r="MYK25" s="223"/>
      <c r="MYL25" s="223"/>
      <c r="MYR25" s="224"/>
      <c r="MYS25" s="225"/>
      <c r="MYT25" s="225"/>
      <c r="MYU25" s="225"/>
      <c r="MYV25" s="224"/>
      <c r="MYW25" s="224"/>
      <c r="MYX25" s="224"/>
      <c r="MYY25" s="224"/>
      <c r="MYZ25" s="225"/>
      <c r="MZA25" s="226"/>
      <c r="MZB25" s="226"/>
      <c r="MZC25" s="226"/>
      <c r="MZD25" s="226"/>
      <c r="MZE25" s="226"/>
      <c r="MZF25" s="225"/>
      <c r="MZG25" s="225"/>
      <c r="MZH25" s="225"/>
      <c r="NDI25" s="223"/>
      <c r="NDJ25" s="223"/>
      <c r="NDP25" s="224"/>
      <c r="NDQ25" s="225"/>
      <c r="NDR25" s="225"/>
      <c r="NDS25" s="225"/>
      <c r="NDT25" s="224"/>
      <c r="NDU25" s="224"/>
      <c r="NDV25" s="224"/>
      <c r="NDW25" s="224"/>
      <c r="NDX25" s="225"/>
      <c r="NDY25" s="226"/>
      <c r="NDZ25" s="226"/>
      <c r="NEA25" s="226"/>
      <c r="NEB25" s="226"/>
      <c r="NEC25" s="226"/>
      <c r="NED25" s="225"/>
      <c r="NEE25" s="225"/>
      <c r="NEF25" s="225"/>
      <c r="NIG25" s="223"/>
      <c r="NIH25" s="223"/>
      <c r="NIN25" s="224"/>
      <c r="NIO25" s="225"/>
      <c r="NIP25" s="225"/>
      <c r="NIQ25" s="225"/>
      <c r="NIR25" s="224"/>
      <c r="NIS25" s="224"/>
      <c r="NIT25" s="224"/>
      <c r="NIU25" s="224"/>
      <c r="NIV25" s="225"/>
      <c r="NIW25" s="226"/>
      <c r="NIX25" s="226"/>
      <c r="NIY25" s="226"/>
      <c r="NIZ25" s="226"/>
      <c r="NJA25" s="226"/>
      <c r="NJB25" s="225"/>
      <c r="NJC25" s="225"/>
      <c r="NJD25" s="225"/>
      <c r="NNE25" s="223"/>
      <c r="NNF25" s="223"/>
      <c r="NNL25" s="224"/>
      <c r="NNM25" s="225"/>
      <c r="NNN25" s="225"/>
      <c r="NNO25" s="225"/>
      <c r="NNP25" s="224"/>
      <c r="NNQ25" s="224"/>
      <c r="NNR25" s="224"/>
      <c r="NNS25" s="224"/>
      <c r="NNT25" s="225"/>
      <c r="NNU25" s="226"/>
      <c r="NNV25" s="226"/>
      <c r="NNW25" s="226"/>
      <c r="NNX25" s="226"/>
      <c r="NNY25" s="226"/>
      <c r="NNZ25" s="225"/>
      <c r="NOA25" s="225"/>
      <c r="NOB25" s="225"/>
      <c r="NSC25" s="223"/>
      <c r="NSD25" s="223"/>
      <c r="NSJ25" s="224"/>
      <c r="NSK25" s="225"/>
      <c r="NSL25" s="225"/>
      <c r="NSM25" s="225"/>
      <c r="NSN25" s="224"/>
      <c r="NSO25" s="224"/>
      <c r="NSP25" s="224"/>
      <c r="NSQ25" s="224"/>
      <c r="NSR25" s="225"/>
      <c r="NSS25" s="226"/>
      <c r="NST25" s="226"/>
      <c r="NSU25" s="226"/>
      <c r="NSV25" s="226"/>
      <c r="NSW25" s="226"/>
      <c r="NSX25" s="225"/>
      <c r="NSY25" s="225"/>
      <c r="NSZ25" s="225"/>
      <c r="NXA25" s="223"/>
      <c r="NXB25" s="223"/>
      <c r="NXH25" s="224"/>
      <c r="NXI25" s="225"/>
      <c r="NXJ25" s="225"/>
      <c r="NXK25" s="225"/>
      <c r="NXL25" s="224"/>
      <c r="NXM25" s="224"/>
      <c r="NXN25" s="224"/>
      <c r="NXO25" s="224"/>
      <c r="NXP25" s="225"/>
      <c r="NXQ25" s="226"/>
      <c r="NXR25" s="226"/>
      <c r="NXS25" s="226"/>
      <c r="NXT25" s="226"/>
      <c r="NXU25" s="226"/>
      <c r="NXV25" s="225"/>
      <c r="NXW25" s="225"/>
      <c r="NXX25" s="225"/>
      <c r="OBY25" s="223"/>
      <c r="OBZ25" s="223"/>
      <c r="OCF25" s="224"/>
      <c r="OCG25" s="225"/>
      <c r="OCH25" s="225"/>
      <c r="OCI25" s="225"/>
      <c r="OCJ25" s="224"/>
      <c r="OCK25" s="224"/>
      <c r="OCL25" s="224"/>
      <c r="OCM25" s="224"/>
      <c r="OCN25" s="225"/>
      <c r="OCO25" s="226"/>
      <c r="OCP25" s="226"/>
      <c r="OCQ25" s="226"/>
      <c r="OCR25" s="226"/>
      <c r="OCS25" s="226"/>
      <c r="OCT25" s="225"/>
      <c r="OCU25" s="225"/>
      <c r="OCV25" s="225"/>
      <c r="OGW25" s="223"/>
      <c r="OGX25" s="223"/>
      <c r="OHD25" s="224"/>
      <c r="OHE25" s="225"/>
      <c r="OHF25" s="225"/>
      <c r="OHG25" s="225"/>
      <c r="OHH25" s="224"/>
      <c r="OHI25" s="224"/>
      <c r="OHJ25" s="224"/>
      <c r="OHK25" s="224"/>
      <c r="OHL25" s="225"/>
      <c r="OHM25" s="226"/>
      <c r="OHN25" s="226"/>
      <c r="OHO25" s="226"/>
      <c r="OHP25" s="226"/>
      <c r="OHQ25" s="226"/>
      <c r="OHR25" s="225"/>
      <c r="OHS25" s="225"/>
      <c r="OHT25" s="225"/>
      <c r="OLU25" s="223"/>
      <c r="OLV25" s="223"/>
      <c r="OMB25" s="224"/>
      <c r="OMC25" s="225"/>
      <c r="OMD25" s="225"/>
      <c r="OME25" s="225"/>
      <c r="OMF25" s="224"/>
      <c r="OMG25" s="224"/>
      <c r="OMH25" s="224"/>
      <c r="OMI25" s="224"/>
      <c r="OMJ25" s="225"/>
      <c r="OMK25" s="226"/>
      <c r="OML25" s="226"/>
      <c r="OMM25" s="226"/>
      <c r="OMN25" s="226"/>
      <c r="OMO25" s="226"/>
      <c r="OMP25" s="225"/>
      <c r="OMQ25" s="225"/>
      <c r="OMR25" s="225"/>
      <c r="OQS25" s="223"/>
      <c r="OQT25" s="223"/>
      <c r="OQZ25" s="224"/>
      <c r="ORA25" s="225"/>
      <c r="ORB25" s="225"/>
      <c r="ORC25" s="225"/>
      <c r="ORD25" s="224"/>
      <c r="ORE25" s="224"/>
      <c r="ORF25" s="224"/>
      <c r="ORG25" s="224"/>
      <c r="ORH25" s="225"/>
      <c r="ORI25" s="226"/>
      <c r="ORJ25" s="226"/>
      <c r="ORK25" s="226"/>
      <c r="ORL25" s="226"/>
      <c r="ORM25" s="226"/>
      <c r="ORN25" s="225"/>
      <c r="ORO25" s="225"/>
      <c r="ORP25" s="225"/>
      <c r="OVQ25" s="223"/>
      <c r="OVR25" s="223"/>
      <c r="OVX25" s="224"/>
      <c r="OVY25" s="225"/>
      <c r="OVZ25" s="225"/>
      <c r="OWA25" s="225"/>
      <c r="OWB25" s="224"/>
      <c r="OWC25" s="224"/>
      <c r="OWD25" s="224"/>
      <c r="OWE25" s="224"/>
      <c r="OWF25" s="225"/>
      <c r="OWG25" s="226"/>
      <c r="OWH25" s="226"/>
      <c r="OWI25" s="226"/>
      <c r="OWJ25" s="226"/>
      <c r="OWK25" s="226"/>
      <c r="OWL25" s="225"/>
      <c r="OWM25" s="225"/>
      <c r="OWN25" s="225"/>
      <c r="PAO25" s="223"/>
      <c r="PAP25" s="223"/>
      <c r="PAV25" s="224"/>
      <c r="PAW25" s="225"/>
      <c r="PAX25" s="225"/>
      <c r="PAY25" s="225"/>
      <c r="PAZ25" s="224"/>
      <c r="PBA25" s="224"/>
      <c r="PBB25" s="224"/>
      <c r="PBC25" s="224"/>
      <c r="PBD25" s="225"/>
      <c r="PBE25" s="226"/>
      <c r="PBF25" s="226"/>
      <c r="PBG25" s="226"/>
      <c r="PBH25" s="226"/>
      <c r="PBI25" s="226"/>
      <c r="PBJ25" s="225"/>
      <c r="PBK25" s="225"/>
      <c r="PBL25" s="225"/>
      <c r="PFM25" s="223"/>
      <c r="PFN25" s="223"/>
      <c r="PFT25" s="224"/>
      <c r="PFU25" s="225"/>
      <c r="PFV25" s="225"/>
      <c r="PFW25" s="225"/>
      <c r="PFX25" s="224"/>
      <c r="PFY25" s="224"/>
      <c r="PFZ25" s="224"/>
      <c r="PGA25" s="224"/>
      <c r="PGB25" s="225"/>
      <c r="PGC25" s="226"/>
      <c r="PGD25" s="226"/>
      <c r="PGE25" s="226"/>
      <c r="PGF25" s="226"/>
      <c r="PGG25" s="226"/>
      <c r="PGH25" s="225"/>
      <c r="PGI25" s="225"/>
      <c r="PGJ25" s="225"/>
      <c r="PKK25" s="223"/>
      <c r="PKL25" s="223"/>
      <c r="PKR25" s="224"/>
      <c r="PKS25" s="225"/>
      <c r="PKT25" s="225"/>
      <c r="PKU25" s="225"/>
      <c r="PKV25" s="224"/>
      <c r="PKW25" s="224"/>
      <c r="PKX25" s="224"/>
      <c r="PKY25" s="224"/>
      <c r="PKZ25" s="225"/>
      <c r="PLA25" s="226"/>
      <c r="PLB25" s="226"/>
      <c r="PLC25" s="226"/>
      <c r="PLD25" s="226"/>
      <c r="PLE25" s="226"/>
      <c r="PLF25" s="225"/>
      <c r="PLG25" s="225"/>
      <c r="PLH25" s="225"/>
      <c r="PPI25" s="223"/>
      <c r="PPJ25" s="223"/>
      <c r="PPP25" s="224"/>
      <c r="PPQ25" s="225"/>
      <c r="PPR25" s="225"/>
      <c r="PPS25" s="225"/>
      <c r="PPT25" s="224"/>
      <c r="PPU25" s="224"/>
      <c r="PPV25" s="224"/>
      <c r="PPW25" s="224"/>
      <c r="PPX25" s="225"/>
      <c r="PPY25" s="226"/>
      <c r="PPZ25" s="226"/>
      <c r="PQA25" s="226"/>
      <c r="PQB25" s="226"/>
      <c r="PQC25" s="226"/>
      <c r="PQD25" s="225"/>
      <c r="PQE25" s="225"/>
      <c r="PQF25" s="225"/>
      <c r="PUG25" s="223"/>
      <c r="PUH25" s="223"/>
      <c r="PUN25" s="224"/>
      <c r="PUO25" s="225"/>
      <c r="PUP25" s="225"/>
      <c r="PUQ25" s="225"/>
      <c r="PUR25" s="224"/>
      <c r="PUS25" s="224"/>
      <c r="PUT25" s="224"/>
      <c r="PUU25" s="224"/>
      <c r="PUV25" s="225"/>
      <c r="PUW25" s="226"/>
      <c r="PUX25" s="226"/>
      <c r="PUY25" s="226"/>
      <c r="PUZ25" s="226"/>
      <c r="PVA25" s="226"/>
      <c r="PVB25" s="225"/>
      <c r="PVC25" s="225"/>
      <c r="PVD25" s="225"/>
      <c r="PZE25" s="223"/>
      <c r="PZF25" s="223"/>
      <c r="PZL25" s="224"/>
      <c r="PZM25" s="225"/>
      <c r="PZN25" s="225"/>
      <c r="PZO25" s="225"/>
      <c r="PZP25" s="224"/>
      <c r="PZQ25" s="224"/>
      <c r="PZR25" s="224"/>
      <c r="PZS25" s="224"/>
      <c r="PZT25" s="225"/>
      <c r="PZU25" s="226"/>
      <c r="PZV25" s="226"/>
      <c r="PZW25" s="226"/>
      <c r="PZX25" s="226"/>
      <c r="PZY25" s="226"/>
      <c r="PZZ25" s="225"/>
      <c r="QAA25" s="225"/>
      <c r="QAB25" s="225"/>
      <c r="QEC25" s="223"/>
      <c r="QED25" s="223"/>
      <c r="QEJ25" s="224"/>
      <c r="QEK25" s="225"/>
      <c r="QEL25" s="225"/>
      <c r="QEM25" s="225"/>
      <c r="QEN25" s="224"/>
      <c r="QEO25" s="224"/>
      <c r="QEP25" s="224"/>
      <c r="QEQ25" s="224"/>
      <c r="QER25" s="225"/>
      <c r="QES25" s="226"/>
      <c r="QET25" s="226"/>
      <c r="QEU25" s="226"/>
      <c r="QEV25" s="226"/>
      <c r="QEW25" s="226"/>
      <c r="QEX25" s="225"/>
      <c r="QEY25" s="225"/>
      <c r="QEZ25" s="225"/>
      <c r="QJA25" s="223"/>
      <c r="QJB25" s="223"/>
      <c r="QJH25" s="224"/>
      <c r="QJI25" s="225"/>
      <c r="QJJ25" s="225"/>
      <c r="QJK25" s="225"/>
      <c r="QJL25" s="224"/>
      <c r="QJM25" s="224"/>
      <c r="QJN25" s="224"/>
      <c r="QJO25" s="224"/>
      <c r="QJP25" s="225"/>
      <c r="QJQ25" s="226"/>
      <c r="QJR25" s="226"/>
      <c r="QJS25" s="226"/>
      <c r="QJT25" s="226"/>
      <c r="QJU25" s="226"/>
      <c r="QJV25" s="225"/>
      <c r="QJW25" s="225"/>
      <c r="QJX25" s="225"/>
      <c r="QNY25" s="223"/>
      <c r="QNZ25" s="223"/>
      <c r="QOF25" s="224"/>
      <c r="QOG25" s="225"/>
      <c r="QOH25" s="225"/>
      <c r="QOI25" s="225"/>
      <c r="QOJ25" s="224"/>
      <c r="QOK25" s="224"/>
      <c r="QOL25" s="224"/>
      <c r="QOM25" s="224"/>
      <c r="QON25" s="225"/>
      <c r="QOO25" s="226"/>
      <c r="QOP25" s="226"/>
      <c r="QOQ25" s="226"/>
      <c r="QOR25" s="226"/>
      <c r="QOS25" s="226"/>
      <c r="QOT25" s="225"/>
      <c r="QOU25" s="225"/>
      <c r="QOV25" s="225"/>
      <c r="QSW25" s="223"/>
      <c r="QSX25" s="223"/>
      <c r="QTD25" s="224"/>
      <c r="QTE25" s="225"/>
      <c r="QTF25" s="225"/>
      <c r="QTG25" s="225"/>
      <c r="QTH25" s="224"/>
      <c r="QTI25" s="224"/>
      <c r="QTJ25" s="224"/>
      <c r="QTK25" s="224"/>
      <c r="QTL25" s="225"/>
      <c r="QTM25" s="226"/>
      <c r="QTN25" s="226"/>
      <c r="QTO25" s="226"/>
      <c r="QTP25" s="226"/>
      <c r="QTQ25" s="226"/>
      <c r="QTR25" s="225"/>
      <c r="QTS25" s="225"/>
      <c r="QTT25" s="225"/>
      <c r="QXU25" s="223"/>
      <c r="QXV25" s="223"/>
      <c r="QYB25" s="224"/>
      <c r="QYC25" s="225"/>
      <c r="QYD25" s="225"/>
      <c r="QYE25" s="225"/>
      <c r="QYF25" s="224"/>
      <c r="QYG25" s="224"/>
      <c r="QYH25" s="224"/>
      <c r="QYI25" s="224"/>
      <c r="QYJ25" s="225"/>
      <c r="QYK25" s="226"/>
      <c r="QYL25" s="226"/>
      <c r="QYM25" s="226"/>
      <c r="QYN25" s="226"/>
      <c r="QYO25" s="226"/>
      <c r="QYP25" s="225"/>
      <c r="QYQ25" s="225"/>
      <c r="QYR25" s="225"/>
      <c r="RCS25" s="223"/>
      <c r="RCT25" s="223"/>
      <c r="RCZ25" s="224"/>
      <c r="RDA25" s="225"/>
      <c r="RDB25" s="225"/>
      <c r="RDC25" s="225"/>
      <c r="RDD25" s="224"/>
      <c r="RDE25" s="224"/>
      <c r="RDF25" s="224"/>
      <c r="RDG25" s="224"/>
      <c r="RDH25" s="225"/>
      <c r="RDI25" s="226"/>
      <c r="RDJ25" s="226"/>
      <c r="RDK25" s="226"/>
      <c r="RDL25" s="226"/>
      <c r="RDM25" s="226"/>
      <c r="RDN25" s="225"/>
      <c r="RDO25" s="225"/>
      <c r="RDP25" s="225"/>
      <c r="RHQ25" s="223"/>
      <c r="RHR25" s="223"/>
      <c r="RHX25" s="224"/>
      <c r="RHY25" s="225"/>
      <c r="RHZ25" s="225"/>
      <c r="RIA25" s="225"/>
      <c r="RIB25" s="224"/>
      <c r="RIC25" s="224"/>
      <c r="RID25" s="224"/>
      <c r="RIE25" s="224"/>
      <c r="RIF25" s="225"/>
      <c r="RIG25" s="226"/>
      <c r="RIH25" s="226"/>
      <c r="RII25" s="226"/>
      <c r="RIJ25" s="226"/>
      <c r="RIK25" s="226"/>
      <c r="RIL25" s="225"/>
      <c r="RIM25" s="225"/>
      <c r="RIN25" s="225"/>
      <c r="RMO25" s="223"/>
      <c r="RMP25" s="223"/>
      <c r="RMV25" s="224"/>
      <c r="RMW25" s="225"/>
      <c r="RMX25" s="225"/>
      <c r="RMY25" s="225"/>
      <c r="RMZ25" s="224"/>
      <c r="RNA25" s="224"/>
      <c r="RNB25" s="224"/>
      <c r="RNC25" s="224"/>
      <c r="RND25" s="225"/>
      <c r="RNE25" s="226"/>
      <c r="RNF25" s="226"/>
      <c r="RNG25" s="226"/>
      <c r="RNH25" s="226"/>
      <c r="RNI25" s="226"/>
      <c r="RNJ25" s="225"/>
      <c r="RNK25" s="225"/>
      <c r="RNL25" s="225"/>
      <c r="RRM25" s="223"/>
      <c r="RRN25" s="223"/>
      <c r="RRT25" s="224"/>
      <c r="RRU25" s="225"/>
      <c r="RRV25" s="225"/>
      <c r="RRW25" s="225"/>
      <c r="RRX25" s="224"/>
      <c r="RRY25" s="224"/>
      <c r="RRZ25" s="224"/>
      <c r="RSA25" s="224"/>
      <c r="RSB25" s="225"/>
      <c r="RSC25" s="226"/>
      <c r="RSD25" s="226"/>
      <c r="RSE25" s="226"/>
      <c r="RSF25" s="226"/>
      <c r="RSG25" s="226"/>
      <c r="RSH25" s="225"/>
      <c r="RSI25" s="225"/>
      <c r="RSJ25" s="225"/>
      <c r="RWK25" s="223"/>
      <c r="RWL25" s="223"/>
      <c r="RWR25" s="224"/>
      <c r="RWS25" s="225"/>
      <c r="RWT25" s="225"/>
      <c r="RWU25" s="225"/>
      <c r="RWV25" s="224"/>
      <c r="RWW25" s="224"/>
      <c r="RWX25" s="224"/>
      <c r="RWY25" s="224"/>
      <c r="RWZ25" s="225"/>
      <c r="RXA25" s="226"/>
      <c r="RXB25" s="226"/>
      <c r="RXC25" s="226"/>
      <c r="RXD25" s="226"/>
      <c r="RXE25" s="226"/>
      <c r="RXF25" s="225"/>
      <c r="RXG25" s="225"/>
      <c r="RXH25" s="225"/>
      <c r="SBI25" s="223"/>
      <c r="SBJ25" s="223"/>
      <c r="SBP25" s="224"/>
      <c r="SBQ25" s="225"/>
      <c r="SBR25" s="225"/>
      <c r="SBS25" s="225"/>
      <c r="SBT25" s="224"/>
      <c r="SBU25" s="224"/>
      <c r="SBV25" s="224"/>
      <c r="SBW25" s="224"/>
      <c r="SBX25" s="225"/>
      <c r="SBY25" s="226"/>
      <c r="SBZ25" s="226"/>
      <c r="SCA25" s="226"/>
      <c r="SCB25" s="226"/>
      <c r="SCC25" s="226"/>
      <c r="SCD25" s="225"/>
      <c r="SCE25" s="225"/>
      <c r="SCF25" s="225"/>
    </row>
    <row r="26" spans="1:1024 1129:2048 2153:3072 3177:4096 4201:5120 5225:6144 6249:7168 7273:8192 8297:9216 9321:10240 10345:11264 11369:12288 12393:12928" ht="13.2" x14ac:dyDescent="0.25">
      <c r="A26" s="221">
        <f>VLOOKUP(B26,CW25:CX29,2,FALSE)</f>
        <v>3</v>
      </c>
      <c r="B26" s="221" t="str">
        <f>'Countries and Timezone'!C20</f>
        <v>Czech Republic</v>
      </c>
      <c r="C26" s="221">
        <f>SUMPRODUCT((CZ3:CZ42=B26)*(DD3:DD42="W"))+SUMPRODUCT((DC3:DC42=B26)*(DE3:DE42="W"))</f>
        <v>0</v>
      </c>
      <c r="D26" s="221">
        <f>SUMPRODUCT((CZ3:CZ42=B26)*(DD3:DD42="D"))+SUMPRODUCT((DC3:DC42=B26)*(DE3:DE42="D"))</f>
        <v>0</v>
      </c>
      <c r="E26" s="221">
        <f>SUMPRODUCT((CZ3:CZ42=B26)*(DD3:DD42="L"))+SUMPRODUCT((DC3:DC42=B26)*(DE3:DE42="L"))</f>
        <v>0</v>
      </c>
      <c r="F26" s="221">
        <f>SUMIF(CZ3:CZ60,B26,DA3:DA60)+SUMIF(DC3:DC60,B26,DB3:DB60)</f>
        <v>0</v>
      </c>
      <c r="G26" s="221">
        <f>SUMIF(DC3:DC60,B26,DA3:DA60)+SUMIF(CZ3:CZ60,B26,DB3:DB60)</f>
        <v>0</v>
      </c>
      <c r="H26" s="221">
        <f t="shared" si="94"/>
        <v>1000</v>
      </c>
      <c r="I26" s="221">
        <f t="shared" si="95"/>
        <v>0</v>
      </c>
      <c r="J26" s="221">
        <v>12</v>
      </c>
      <c r="K26" s="221">
        <f>IF(COUNTIF(I25:I29,4)&lt;&gt;4,RANK(I26,I25:I29),I66)</f>
        <v>1</v>
      </c>
      <c r="M26" s="221">
        <f>SUMPRODUCT((K25:K28=K26)*(J25:J28&lt;J26))+K26</f>
        <v>2</v>
      </c>
      <c r="N26" s="221" t="str">
        <f>INDEX(B25:B29,MATCH(2,M25:M29,0),0)</f>
        <v>Czech Republic</v>
      </c>
      <c r="O26" s="221">
        <f>INDEX(K25:K29,MATCH(N26,B25:B29,0),0)</f>
        <v>1</v>
      </c>
      <c r="P26" s="221" t="str">
        <f>IF(P25&lt;&gt;"",N26,"")</f>
        <v>Czech Republic</v>
      </c>
      <c r="Q26" s="221" t="str">
        <f>IF(Q25&lt;&gt;"",N27,"")</f>
        <v/>
      </c>
      <c r="R26" s="221" t="str">
        <f>IF(R25&lt;&gt;"",N28,"")</f>
        <v/>
      </c>
      <c r="S26" s="221" t="str">
        <f>IF(S25&lt;&gt;"",N29,"")</f>
        <v/>
      </c>
      <c r="U26" s="221" t="str">
        <f t="shared" ref="U26:U28" si="102">IF(P26&lt;&gt;"",P26,"")</f>
        <v>Czech Republic</v>
      </c>
      <c r="V26" s="221">
        <f>SUMPRODUCT((CZ3:CZ42=U26)*(DC3:DC42=U27)*(DD3:DD42="W"))+SUMPRODUCT((CZ3:CZ42=U26)*(DC3:DC42=U28)*(DD3:DD42="W"))+SUMPRODUCT((CZ3:CZ42=U26)*(DC3:DC42=U29)*(DD3:DD42="W"))+SUMPRODUCT((CZ3:CZ42=U26)*(DC3:DC42=U25)*(DD3:DD42="W"))+SUMPRODUCT((CZ3:CZ42=U27)*(DC3:DC42=U26)*(DE3:DE42="W"))+SUMPRODUCT((CZ3:CZ42=U28)*(DC3:DC42=U26)*(DE3:DE42="W"))+SUMPRODUCT((CZ3:CZ42=U29)*(DC3:DC42=U26)*(DE3:DE42="W"))+SUMPRODUCT((CZ3:CZ42=U25)*(DC3:DC42=U26)*(DE3:DE42="W"))</f>
        <v>0</v>
      </c>
      <c r="W26" s="221">
        <f>SUMPRODUCT((CZ3:CZ42=U26)*(DC3:DC42=U27)*(DD3:DD42="D"))+SUMPRODUCT((CZ3:CZ42=U26)*(DC3:DC42=U28)*(DD3:DD42="D"))+SUMPRODUCT((CZ3:CZ42=U26)*(DC3:DC42=U29)*(DD3:DD42="D"))+SUMPRODUCT((CZ3:CZ42=U26)*(DC3:DC42=U25)*(DD3:DD42="D"))+SUMPRODUCT((CZ3:CZ42=U27)*(DC3:DC42=U26)*(DD3:DD42="D"))+SUMPRODUCT((CZ3:CZ42=U28)*(DC3:DC42=U26)*(DD3:DD42="D"))+SUMPRODUCT((CZ3:CZ42=U29)*(DC3:DC42=U26)*(DD3:DD42="D"))+SUMPRODUCT((CZ3:CZ42=U25)*(DC3:DC42=U26)*(DD3:DD42="D"))</f>
        <v>0</v>
      </c>
      <c r="X26" s="221">
        <f>SUMPRODUCT((CZ3:CZ42=U26)*(DC3:DC42=U27)*(DD3:DD42="L"))+SUMPRODUCT((CZ3:CZ42=U26)*(DC3:DC42=U28)*(DD3:DD42="L"))+SUMPRODUCT((CZ3:CZ42=U26)*(DC3:DC42=U29)*(DD3:DD42="L"))+SUMPRODUCT((CZ3:CZ42=U26)*(DC3:DC42=U25)*(DD3:DD42="L"))+SUMPRODUCT((CZ3:CZ42=U27)*(DC3:DC42=U26)*(DE3:DE42="L"))+SUMPRODUCT((CZ3:CZ42=U28)*(DC3:DC42=U26)*(DE3:DE42="L"))+SUMPRODUCT((CZ3:CZ42=U29)*(DC3:DC42=U26)*(DE3:DE42="L"))+SUMPRODUCT((CZ3:CZ42=U25)*(DC3:DC42=U26)*(DE3:DE42="L"))</f>
        <v>0</v>
      </c>
      <c r="Y26" s="221">
        <f>SUMPRODUCT((CZ3:CZ42=U26)*(DC3:DC42=U27)*DA3:DA42)+SUMPRODUCT((CZ3:CZ42=U26)*(DC3:DC42=U28)*DA3:DA42)+SUMPRODUCT((CZ3:CZ42=U26)*(DC3:DC42=U29)*DA3:DA42)+SUMPRODUCT((CZ3:CZ42=U26)*(DC3:DC42=U25)*DA3:DA42)+SUMPRODUCT((CZ3:CZ42=U27)*(DC3:DC42=U26)*DB3:DB42)+SUMPRODUCT((CZ3:CZ42=U28)*(DC3:DC42=U26)*DB3:DB42)+SUMPRODUCT((CZ3:CZ42=U29)*(DC3:DC42=U26)*DB3:DB42)+SUMPRODUCT((CZ3:CZ42=U25)*(DC3:DC42=U26)*DB3:DB42)</f>
        <v>0</v>
      </c>
      <c r="Z26" s="221">
        <f>SUMPRODUCT((CZ3:CZ42=U26)*(DC3:DC42=U27)*DB3:DB42)+SUMPRODUCT((CZ3:CZ42=U26)*(DC3:DC42=U28)*DB3:DB42)+SUMPRODUCT((CZ3:CZ42=U26)*(DC3:DC42=U29)*DB3:DB42)+SUMPRODUCT((CZ3:CZ42=U26)*(DC3:DC42=U25)*DB3:DB42)+SUMPRODUCT((CZ3:CZ42=U27)*(DC3:DC42=U26)*DA3:DA42)+SUMPRODUCT((CZ3:CZ42=U28)*(DC3:DC42=U26)*DA3:DA42)+SUMPRODUCT((CZ3:CZ42=U29)*(DC3:DC42=U26)*DA3:DA42)+SUMPRODUCT((CZ3:CZ42=U25)*(DC3:DC42=U26)*DA3:DA42)</f>
        <v>0</v>
      </c>
      <c r="AA26" s="221">
        <f>Y26-Z26+1000</f>
        <v>1000</v>
      </c>
      <c r="AB26" s="221">
        <f t="shared" si="96"/>
        <v>0</v>
      </c>
      <c r="AC26" s="221">
        <f>IF(U26&lt;&gt;"",VLOOKUP(U26,B4:H40,7,FALSE),"")</f>
        <v>1000</v>
      </c>
      <c r="AD26" s="221">
        <f>IF(U26&lt;&gt;"",VLOOKUP(U26,B4:H40,5,FALSE),"")</f>
        <v>0</v>
      </c>
      <c r="AE26" s="221">
        <f>IF(U26&lt;&gt;"",VLOOKUP(U26,B4:J40,9,FALSE),"")</f>
        <v>12</v>
      </c>
      <c r="AF26" s="221">
        <f t="shared" si="97"/>
        <v>0</v>
      </c>
      <c r="AG26" s="221">
        <f>IF(U26&lt;&gt;"",RANK(AF26,AF25:AF29),"")</f>
        <v>1</v>
      </c>
      <c r="AH26" s="221">
        <f>IF(U26&lt;&gt;"",SUMPRODUCT((AF25:AF29=AF26)*(AA25:AA29&gt;AA26)),"")</f>
        <v>0</v>
      </c>
      <c r="AI26" s="221">
        <f>IF(U26&lt;&gt;"",SUMPRODUCT((AF25:AF29=AF26)*(AA25:AA29=AA26)*(Y25:Y29&gt;Y26)),"")</f>
        <v>0</v>
      </c>
      <c r="AJ26" s="221">
        <f>IF(U26&lt;&gt;"",SUMPRODUCT((AF25:AF29=AF26)*(AA25:AA29=AA26)*(Y25:Y29=Y26)*(AC25:AC29&gt;AC26)),"")</f>
        <v>0</v>
      </c>
      <c r="AK26" s="221">
        <f>IF(U26&lt;&gt;"",SUMPRODUCT((AF25:AF29=AF26)*(AA25:AA29=AA26)*(Y25:Y29=Y26)*(AC25:AC29=AC26)*(AD25:AD29&gt;AD26)),"")</f>
        <v>0</v>
      </c>
      <c r="AL26" s="221">
        <f>IF(U26&lt;&gt;"",SUMPRODUCT((AF25:AF29=AF26)*(AA25:AA29=AA26)*(Y25:Y29=Y26)*(AC25:AC29=AC26)*(AD25:AD29=AD26)*(AE25:AE29&gt;AE26)),"")</f>
        <v>2</v>
      </c>
      <c r="AM26" s="221">
        <f t="shared" ref="AM26:AM28" si="103">IF(U26&lt;&gt;"",IF(AM66&lt;&gt;"",IF(T$64=3,AM66,AM66+T$64),SUM(AG26:AL26)),"")</f>
        <v>3</v>
      </c>
      <c r="AN26" s="221" t="str">
        <f>IF(U26&lt;&gt;"",INDEX(U25:U29,MATCH(2,AM25:AM29,0),0),"")</f>
        <v>Croatia</v>
      </c>
      <c r="AO26" s="221" t="str">
        <f>IF(Q25&lt;&gt;"",Q25,"")</f>
        <v/>
      </c>
      <c r="AP26" s="221">
        <f>SUMPRODUCT((CZ3:CZ42=AO26)*(DC3:DC42=AO27)*(DD3:DD42="W"))+SUMPRODUCT((CZ3:CZ42=AO26)*(DC3:DC42=AO28)*(DD3:DD42="W"))+SUMPRODUCT((CZ3:CZ42=AO26)*(DC3:DC42=AO29)*(DD3:DD42="W"))+SUMPRODUCT((CZ3:CZ42=AO27)*(DC3:DC42=AO26)*(DE3:DE42="W"))+SUMPRODUCT((CZ3:CZ42=AO28)*(DC3:DC42=AO26)*(DE3:DE42="W"))+SUMPRODUCT((CZ3:CZ42=AO29)*(DC3:DC42=AO26)*(DE3:DE42="W"))</f>
        <v>0</v>
      </c>
      <c r="AQ26" s="221">
        <f>SUMPRODUCT((CZ3:CZ42=AO26)*(DC3:DC42=AO27)*(DD3:DD42="D"))+SUMPRODUCT((CZ3:CZ42=AO26)*(DC3:DC42=AO28)*(DD3:DD42="D"))+SUMPRODUCT((CZ3:CZ42=AO26)*(DC3:DC42=AO29)*(DD3:DD42="D"))+SUMPRODUCT((CZ3:CZ42=AO27)*(DC3:DC42=AO26)*(DD3:DD42="D"))+SUMPRODUCT((CZ3:CZ42=AO28)*(DC3:DC42=AO26)*(DD3:DD42="D"))+SUMPRODUCT((CZ3:CZ42=AO29)*(DC3:DC42=AO26)*(DD3:DD42="D"))</f>
        <v>0</v>
      </c>
      <c r="AR26" s="221">
        <f>SUMPRODUCT((CZ3:CZ42=AO26)*(DC3:DC42=AO27)*(DD3:DD42="L"))+SUMPRODUCT((CZ3:CZ42=AO26)*(DC3:DC42=AO28)*(DD3:DD42="L"))+SUMPRODUCT((CZ3:CZ42=AO26)*(DC3:DC42=AO29)*(DD3:DD42="L"))+SUMPRODUCT((CZ3:CZ42=AO27)*(DC3:DC42=AO26)*(DE3:DE42="L"))+SUMPRODUCT((CZ3:CZ42=AO28)*(DC3:DC42=AO26)*(DE3:DE42="L"))+SUMPRODUCT((CZ3:CZ42=AO29)*(DC3:DC42=AO26)*(DE3:DE42="L"))</f>
        <v>0</v>
      </c>
      <c r="AS26" s="221">
        <f>SUMPRODUCT((CZ3:CZ42=AO26)*(DC3:DC42=AO27)*DA3:DA42)+SUMPRODUCT((CZ3:CZ42=AO26)*(DC3:DC42=AO28)*DA3:DA42)+SUMPRODUCT((CZ3:CZ42=AO26)*(DC3:DC42=AO29)*DA3:DA42)+SUMPRODUCT((CZ3:CZ42=AO26)*(DC3:DC42=AO25)*DA3:DA42)+SUMPRODUCT((CZ3:CZ42=AO27)*(DC3:DC42=AO26)*DB3:DB42)+SUMPRODUCT((CZ3:CZ42=AO28)*(DC3:DC42=AO26)*DB3:DB42)+SUMPRODUCT((CZ3:CZ42=AO29)*(DC3:DC42=AO26)*DB3:DB42)+SUMPRODUCT((CZ3:CZ42=AO25)*(DC3:DC42=AO26)*DB3:DB42)</f>
        <v>0</v>
      </c>
      <c r="AT26" s="221">
        <f>SUMPRODUCT((CZ3:CZ42=AO26)*(DC3:DC42=AO27)*DB3:DB42)+SUMPRODUCT((CZ3:CZ42=AO26)*(DC3:DC42=AO28)*DB3:DB42)+SUMPRODUCT((CZ3:CZ42=AO26)*(DC3:DC42=AO29)*DB3:DB42)+SUMPRODUCT((CZ3:CZ42=AO26)*(DC3:DC42=AO25)*DB3:DB42)+SUMPRODUCT((CZ3:CZ42=AO27)*(DC3:DC42=AO26)*DA3:DA42)+SUMPRODUCT((CZ3:CZ42=AO28)*(DC3:DC42=AO26)*DA3:DA42)+SUMPRODUCT((CZ3:CZ42=AO29)*(DC3:DC42=AO26)*DA3:DA42)+SUMPRODUCT((CZ3:CZ42=AO25)*(DC3:DC42=AO26)*DA3:DA42)</f>
        <v>0</v>
      </c>
      <c r="AU26" s="221">
        <f>AS26-AT26+1000</f>
        <v>1000</v>
      </c>
      <c r="AV26" s="221" t="str">
        <f t="shared" ref="AV26:AV28" si="104">IF(AO26&lt;&gt;"",AP26*3+AQ26*1,"")</f>
        <v/>
      </c>
      <c r="AW26" s="221" t="str">
        <f>IF(AO26&lt;&gt;"",VLOOKUP(AO26,B4:H40,7,FALSE),"")</f>
        <v/>
      </c>
      <c r="AX26" s="221" t="str">
        <f>IF(AO26&lt;&gt;"",VLOOKUP(AO26,B4:H40,5,FALSE),"")</f>
        <v/>
      </c>
      <c r="AY26" s="221" t="str">
        <f>IF(AO26&lt;&gt;"",VLOOKUP(AO26,B4:J40,9,FALSE),"")</f>
        <v/>
      </c>
      <c r="AZ26" s="221" t="str">
        <f t="shared" ref="AZ26:AZ28" si="105">AV26</f>
        <v/>
      </c>
      <c r="BA26" s="221" t="str">
        <f>IF(AO26&lt;&gt;"",RANK(AZ26,AZ25:AZ29),"")</f>
        <v/>
      </c>
      <c r="BB26" s="221" t="str">
        <f>IF(AO26&lt;&gt;"",SUMPRODUCT((AZ25:AZ29=AZ26)*(AU25:AU29&gt;AU26)),"")</f>
        <v/>
      </c>
      <c r="BC26" s="221" t="str">
        <f>IF(AO26&lt;&gt;"",SUMPRODUCT((AZ25:AZ29=AZ26)*(AU25:AU29=AU26)*(AS25:AS29&gt;AS26)),"")</f>
        <v/>
      </c>
      <c r="BD26" s="221" t="str">
        <f>IF(AO26&lt;&gt;"",SUMPRODUCT((AZ25:AZ29=AZ26)*(AU25:AU29=AU26)*(AS25:AS29=AS26)*(AW25:AW29&gt;AW26)),"")</f>
        <v/>
      </c>
      <c r="BE26" s="221" t="str">
        <f>IF(AO26&lt;&gt;"",SUMPRODUCT((AZ25:AZ29=AZ26)*(AU25:AU29=AU26)*(AS25:AS29=AS26)*(AW25:AW29=AW26)*(AX25:AX29&gt;AX26)),"")</f>
        <v/>
      </c>
      <c r="BF26" s="221" t="str">
        <f>IF(AO26&lt;&gt;"",SUMPRODUCT((AZ25:AZ29=AZ26)*(AU25:AU29=AU26)*(AS25:AS29=AS26)*(AW25:AW29=AW26)*(AX25:AX29=AX26)*(AY25:AY29&gt;AY26)),"")</f>
        <v/>
      </c>
      <c r="BG26" s="221" t="str">
        <f>IF(AO26&lt;&gt;"",IF(BG66&lt;&gt;"",IF(AN$64=3,BG66,BG66+AN$64),SUM(BA26:BF26)+1),"")</f>
        <v/>
      </c>
      <c r="BH26" s="221" t="str">
        <f>IF(AO26&lt;&gt;"",INDEX(AO26:AO29,MATCH(2,BG26:BG29,0),0),"")</f>
        <v/>
      </c>
      <c r="CW26" s="221" t="str">
        <f>IF(BH26&lt;&gt;"",BH26,IF(AN26&lt;&gt;"",AN26,N26))</f>
        <v>Croatia</v>
      </c>
      <c r="CX26" s="221">
        <v>2</v>
      </c>
      <c r="CY26" s="221">
        <v>24</v>
      </c>
      <c r="CZ26" s="221" t="str">
        <f>Tournament!H36</f>
        <v>Portugal</v>
      </c>
      <c r="DA26" s="221">
        <f>IF(AND(Tournament!J36&lt;&gt;"",Tournament!L36&lt;&gt;""),Tournament!J36,0)</f>
        <v>0</v>
      </c>
      <c r="DB26" s="221">
        <f>IF(AND(Tournament!L36&lt;&gt;"",Tournament!J36&lt;&gt;""),Tournament!L36,0)</f>
        <v>0</v>
      </c>
      <c r="DC26" s="221" t="str">
        <f>Tournament!N36</f>
        <v>Austria</v>
      </c>
      <c r="DD26" s="221" t="str">
        <f>IF(AND(Tournament!J36&lt;&gt;"",Tournament!L36&lt;&gt;""),IF(DA26&gt;DB26,"W",IF(DA26=DB26,"D","L")),"")</f>
        <v/>
      </c>
      <c r="DE26" s="221" t="str">
        <f t="shared" si="0"/>
        <v/>
      </c>
      <c r="DH26" s="224" t="s">
        <v>4</v>
      </c>
      <c r="DI26" s="225" t="s">
        <v>15</v>
      </c>
      <c r="DJ26" s="225" t="s">
        <v>111</v>
      </c>
      <c r="DK26" s="225" t="s">
        <v>112</v>
      </c>
      <c r="DL26" s="224" t="s">
        <v>111</v>
      </c>
      <c r="DM26" s="224" t="s">
        <v>15</v>
      </c>
      <c r="DN26" s="224" t="s">
        <v>4</v>
      </c>
      <c r="DO26" s="224" t="s">
        <v>112</v>
      </c>
      <c r="DP26" s="225"/>
      <c r="DQ26" s="226">
        <f>IFERROR(MATCH(DQ12,DH26:DK26,0),0)</f>
        <v>2</v>
      </c>
      <c r="DR26" s="226">
        <f>IFERROR(MATCH(DR12,DH26:DK26,0),0)</f>
        <v>3</v>
      </c>
      <c r="DS26" s="226">
        <f>IFERROR(MATCH(DS12,DH26:DK26,0),0)</f>
        <v>0</v>
      </c>
      <c r="DT26" s="226">
        <f>IFERROR(MATCH(DT12,DH26:DK26,0),0)</f>
        <v>0</v>
      </c>
      <c r="DU26" s="226">
        <f t="shared" si="57"/>
        <v>5</v>
      </c>
      <c r="DV26" s="225" t="s">
        <v>5</v>
      </c>
      <c r="DW26" s="225" t="str">
        <f>VLOOKUP(1,A18:B21,2,FALSE)</f>
        <v>Germany</v>
      </c>
      <c r="DX26" s="225"/>
      <c r="DY26" s="221">
        <f ca="1">VLOOKUP(DZ26,HU25:HV29,2,FALSE)</f>
        <v>3</v>
      </c>
      <c r="DZ26" s="221" t="str">
        <f t="shared" ref="DZ26:DZ28" si="106">B26</f>
        <v>Czech Republic</v>
      </c>
      <c r="EA26" s="221">
        <f ca="1">SUMPRODUCT((HX3:HX42=DZ26)*(IB3:IB42="W"))+SUMPRODUCT((IA3:IA42=DZ26)*(IC3:IC42="W"))</f>
        <v>0</v>
      </c>
      <c r="EB26" s="221">
        <f ca="1">SUMPRODUCT((HX3:HX42=DZ26)*(IB3:IB42="D"))+SUMPRODUCT((IA3:IA42=DZ26)*(IC3:IC42="D"))</f>
        <v>0</v>
      </c>
      <c r="EC26" s="221">
        <f ca="1">SUMPRODUCT((HX3:HX42=DZ26)*(IB3:IB42="L"))+SUMPRODUCT((IA3:IA42=DZ26)*(IC3:IC42="L"))</f>
        <v>0</v>
      </c>
      <c r="ED26" s="221">
        <f ca="1">SUMIF(HX3:HX60,DZ26,HY3:HY60)+SUMIF(IA3:IA60,DZ26,HZ3:HZ60)</f>
        <v>0</v>
      </c>
      <c r="EE26" s="221">
        <f ca="1">SUMIF(IA3:IA60,DZ26,HY3:HY60)+SUMIF(HX3:HX60,DZ26,HZ3:HZ60)</f>
        <v>0</v>
      </c>
      <c r="EF26" s="221">
        <f t="shared" ca="1" si="98"/>
        <v>1000</v>
      </c>
      <c r="EG26" s="221">
        <f t="shared" ca="1" si="99"/>
        <v>0</v>
      </c>
      <c r="EH26" s="221">
        <v>12</v>
      </c>
      <c r="EI26" s="221">
        <f ca="1">IF(COUNTIF(EG25:EG29,4)&lt;&gt;4,RANK(EG26,EG25:EG29),EG66)</f>
        <v>1</v>
      </c>
      <c r="EK26" s="221">
        <f ca="1">SUMPRODUCT((EI25:EI28=EI26)*(EH25:EH28&lt;EH26))+EI26</f>
        <v>2</v>
      </c>
      <c r="EL26" s="221" t="str">
        <f ca="1">INDEX(DZ25:DZ29,MATCH(2,EK25:EK29,0),0)</f>
        <v>Czech Republic</v>
      </c>
      <c r="EM26" s="221">
        <f ca="1">INDEX(EI25:EI29,MATCH(EL26,DZ25:DZ29,0),0)</f>
        <v>1</v>
      </c>
      <c r="EN26" s="221" t="str">
        <f ca="1">IF(EN25&lt;&gt;"",EL26,"")</f>
        <v>Czech Republic</v>
      </c>
      <c r="EO26" s="221" t="str">
        <f ca="1">IF(EO25&lt;&gt;"",EL27,"")</f>
        <v/>
      </c>
      <c r="EP26" s="221" t="str">
        <f ca="1">IF(EP25&lt;&gt;"",EL28,"")</f>
        <v/>
      </c>
      <c r="EQ26" s="221" t="str">
        <f>IF(EQ25&lt;&gt;"",EL29,"")</f>
        <v/>
      </c>
      <c r="ES26" s="221" t="str">
        <f t="shared" ref="ES26:ES28" ca="1" si="107">IF(EN26&lt;&gt;"",EN26,"")</f>
        <v>Czech Republic</v>
      </c>
      <c r="ET26" s="221">
        <f ca="1">SUMPRODUCT((HX3:HX42=ES26)*(IA3:IA42=ES27)*(IB3:IB42="W"))+SUMPRODUCT((HX3:HX42=ES26)*(IA3:IA42=ES28)*(IB3:IB42="W"))+SUMPRODUCT((HX3:HX42=ES26)*(IA3:IA42=ES29)*(IB3:IB42="W"))+SUMPRODUCT((HX3:HX42=ES26)*(IA3:IA42=ES25)*(IB3:IB42="W"))+SUMPRODUCT((HX3:HX42=ES27)*(IA3:IA42=ES26)*(IC3:IC42="W"))+SUMPRODUCT((HX3:HX42=ES28)*(IA3:IA42=ES26)*(IC3:IC42="W"))+SUMPRODUCT((HX3:HX42=ES29)*(IA3:IA42=ES26)*(IC3:IC42="W"))+SUMPRODUCT((HX3:HX42=ES25)*(IA3:IA42=ES26)*(IC3:IC42="W"))</f>
        <v>0</v>
      </c>
      <c r="EU26" s="221">
        <f ca="1">SUMPRODUCT((HX3:HX42=ES26)*(IA3:IA42=ES27)*(IB3:IB42="D"))+SUMPRODUCT((HX3:HX42=ES26)*(IA3:IA42=ES28)*(IB3:IB42="D"))+SUMPRODUCT((HX3:HX42=ES26)*(IA3:IA42=ES29)*(IB3:IB42="D"))+SUMPRODUCT((HX3:HX42=ES26)*(IA3:IA42=ES25)*(IB3:IB42="D"))+SUMPRODUCT((HX3:HX42=ES27)*(IA3:IA42=ES26)*(IB3:IB42="D"))+SUMPRODUCT((HX3:HX42=ES28)*(IA3:IA42=ES26)*(IB3:IB42="D"))+SUMPRODUCT((HX3:HX42=ES29)*(IA3:IA42=ES26)*(IB3:IB42="D"))+SUMPRODUCT((HX3:HX42=ES25)*(IA3:IA42=ES26)*(IB3:IB42="D"))</f>
        <v>0</v>
      </c>
      <c r="EV26" s="221">
        <f ca="1">SUMPRODUCT((HX3:HX42=ES26)*(IA3:IA42=ES27)*(IB3:IB42="L"))+SUMPRODUCT((HX3:HX42=ES26)*(IA3:IA42=ES28)*(IB3:IB42="L"))+SUMPRODUCT((HX3:HX42=ES26)*(IA3:IA42=ES29)*(IB3:IB42="L"))+SUMPRODUCT((HX3:HX42=ES26)*(IA3:IA42=ES25)*(IB3:IB42="L"))+SUMPRODUCT((HX3:HX42=ES27)*(IA3:IA42=ES26)*(IC3:IC42="L"))+SUMPRODUCT((HX3:HX42=ES28)*(IA3:IA42=ES26)*(IC3:IC42="L"))+SUMPRODUCT((HX3:HX42=ES29)*(IA3:IA42=ES26)*(IC3:IC42="L"))+SUMPRODUCT((HX3:HX42=ES25)*(IA3:IA42=ES26)*(IC3:IC42="L"))</f>
        <v>0</v>
      </c>
      <c r="EW26" s="221">
        <f ca="1">SUMPRODUCT((HX3:HX42=ES26)*(IA3:IA42=ES27)*HY3:HY42)+SUMPRODUCT((HX3:HX42=ES26)*(IA3:IA42=ES28)*HY3:HY42)+SUMPRODUCT((HX3:HX42=ES26)*(IA3:IA42=ES29)*HY3:HY42)+SUMPRODUCT((HX3:HX42=ES26)*(IA3:IA42=ES25)*HY3:HY42)+SUMPRODUCT((HX3:HX42=ES27)*(IA3:IA42=ES26)*HZ3:HZ42)+SUMPRODUCT((HX3:HX42=ES28)*(IA3:IA42=ES26)*HZ3:HZ42)+SUMPRODUCT((HX3:HX42=ES29)*(IA3:IA42=ES26)*HZ3:HZ42)+SUMPRODUCT((HX3:HX42=ES25)*(IA3:IA42=ES26)*HZ3:HZ42)</f>
        <v>0</v>
      </c>
      <c r="EX26" s="221">
        <f ca="1">SUMPRODUCT((HX3:HX42=ES26)*(IA3:IA42=ES27)*HZ3:HZ42)+SUMPRODUCT((HX3:HX42=ES26)*(IA3:IA42=ES28)*HZ3:HZ42)+SUMPRODUCT((HX3:HX42=ES26)*(IA3:IA42=ES29)*HZ3:HZ42)+SUMPRODUCT((HX3:HX42=ES26)*(IA3:IA42=ES25)*HZ3:HZ42)+SUMPRODUCT((HX3:HX42=ES27)*(IA3:IA42=ES26)*HY3:HY42)+SUMPRODUCT((HX3:HX42=ES28)*(IA3:IA42=ES26)*HY3:HY42)+SUMPRODUCT((HX3:HX42=ES29)*(IA3:IA42=ES26)*HY3:HY42)+SUMPRODUCT((HX3:HX42=ES25)*(IA3:IA42=ES26)*HY3:HY42)</f>
        <v>0</v>
      </c>
      <c r="EY26" s="221">
        <f ca="1">EW26-EX26+1000</f>
        <v>1000</v>
      </c>
      <c r="EZ26" s="221">
        <f t="shared" ca="1" si="100"/>
        <v>0</v>
      </c>
      <c r="FA26" s="221">
        <f ca="1">IF(ES26&lt;&gt;"",VLOOKUP(ES26,DZ4:EF40,7,FALSE),"")</f>
        <v>1000</v>
      </c>
      <c r="FB26" s="221">
        <f ca="1">IF(ES26&lt;&gt;"",VLOOKUP(ES26,DZ4:EF40,5,FALSE),"")</f>
        <v>0</v>
      </c>
      <c r="FC26" s="221">
        <f ca="1">IF(ES26&lt;&gt;"",VLOOKUP(ES26,DZ4:EH40,9,FALSE),"")</f>
        <v>12</v>
      </c>
      <c r="FD26" s="221">
        <f t="shared" ca="1" si="101"/>
        <v>0</v>
      </c>
      <c r="FE26" s="221">
        <f ca="1">IF(ES26&lt;&gt;"",RANK(FD26,FD25:FD29),"")</f>
        <v>1</v>
      </c>
      <c r="FF26" s="221">
        <f ca="1">IF(ES26&lt;&gt;"",SUMPRODUCT((FD25:FD29=FD26)*(EY25:EY29&gt;EY26)),"")</f>
        <v>0</v>
      </c>
      <c r="FG26" s="221">
        <f ca="1">IF(ES26&lt;&gt;"",SUMPRODUCT((FD25:FD29=FD26)*(EY25:EY29=EY26)*(EW25:EW29&gt;EW26)),"")</f>
        <v>0</v>
      </c>
      <c r="FH26" s="221">
        <f ca="1">IF(ES26&lt;&gt;"",SUMPRODUCT((FD25:FD29=FD26)*(EY25:EY29=EY26)*(EW25:EW29=EW26)*(FA25:FA29&gt;FA26)),"")</f>
        <v>0</v>
      </c>
      <c r="FI26" s="221">
        <f ca="1">IF(ES26&lt;&gt;"",SUMPRODUCT((FD25:FD29=FD26)*(EY25:EY29=EY26)*(EW25:EW29=EW26)*(FA25:FA29=FA26)*(FB25:FB29&gt;FB26)),"")</f>
        <v>0</v>
      </c>
      <c r="FJ26" s="221">
        <f ca="1">IF(ES26&lt;&gt;"",SUMPRODUCT((FD25:FD29=FD26)*(EY25:EY29=EY26)*(EW25:EW29=EW26)*(FA25:FA29=FA26)*(FB25:FB29=FB26)*(FC25:FC29&gt;FC26)),"")</f>
        <v>2</v>
      </c>
      <c r="FK26" s="221">
        <f t="shared" ref="FK26:FK28" ca="1" si="108">IF(ES26&lt;&gt;"",IF(FK66&lt;&gt;"",IF(ER$64=3,FK66,FK66+ER$64),SUM(FE26:FJ26)),"")</f>
        <v>3</v>
      </c>
      <c r="FL26" s="221" t="str">
        <f ca="1">IF(ES26&lt;&gt;"",INDEX(ES25:ES29,MATCH(2,FK25:FK29,0),0),"")</f>
        <v>Croatia</v>
      </c>
      <c r="FM26" s="221" t="str">
        <f ca="1">IF(EO25&lt;&gt;"",EO25,"")</f>
        <v/>
      </c>
      <c r="FN26" s="221">
        <f ca="1">SUMPRODUCT((HX3:HX42=FM26)*(IA3:IA42=FM27)*(IB3:IB42="W"))+SUMPRODUCT((HX3:HX42=FM26)*(IA3:IA42=FM28)*(IB3:IB42="W"))+SUMPRODUCT((HX3:HX42=FM26)*(IA3:IA42=FM29)*(IB3:IB42="W"))+SUMPRODUCT((HX3:HX42=FM27)*(IA3:IA42=FM26)*(IC3:IC42="W"))+SUMPRODUCT((HX3:HX42=FM28)*(IA3:IA42=FM26)*(IC3:IC42="W"))+SUMPRODUCT((HX3:HX42=FM29)*(IA3:IA42=FM26)*(IC3:IC42="W"))</f>
        <v>0</v>
      </c>
      <c r="FO26" s="221">
        <f ca="1">SUMPRODUCT((HX3:HX42=FM26)*(IA3:IA42=FM27)*(IB3:IB42="D"))+SUMPRODUCT((HX3:HX42=FM26)*(IA3:IA42=FM28)*(IB3:IB42="D"))+SUMPRODUCT((HX3:HX42=FM26)*(IA3:IA42=FM29)*(IB3:IB42="D"))+SUMPRODUCT((HX3:HX42=FM27)*(IA3:IA42=FM26)*(IB3:IB42="D"))+SUMPRODUCT((HX3:HX42=FM28)*(IA3:IA42=FM26)*(IB3:IB42="D"))+SUMPRODUCT((HX3:HX42=FM29)*(IA3:IA42=FM26)*(IB3:IB42="D"))</f>
        <v>0</v>
      </c>
      <c r="FP26" s="221">
        <f ca="1">SUMPRODUCT((HX3:HX42=FM26)*(IA3:IA42=FM27)*(IB3:IB42="L"))+SUMPRODUCT((HX3:HX42=FM26)*(IA3:IA42=FM28)*(IB3:IB42="L"))+SUMPRODUCT((HX3:HX42=FM26)*(IA3:IA42=FM29)*(IB3:IB42="L"))+SUMPRODUCT((HX3:HX42=FM27)*(IA3:IA42=FM26)*(IC3:IC42="L"))+SUMPRODUCT((HX3:HX42=FM28)*(IA3:IA42=FM26)*(IC3:IC42="L"))+SUMPRODUCT((HX3:HX42=FM29)*(IA3:IA42=FM26)*(IC3:IC42="L"))</f>
        <v>0</v>
      </c>
      <c r="FQ26" s="221">
        <f ca="1">SUMPRODUCT((HX3:HX42=FM26)*(IA3:IA42=FM27)*HY3:HY42)+SUMPRODUCT((HX3:HX42=FM26)*(IA3:IA42=FM28)*HY3:HY42)+SUMPRODUCT((HX3:HX42=FM26)*(IA3:IA42=FM29)*HY3:HY42)+SUMPRODUCT((HX3:HX42=FM26)*(IA3:IA42=FM25)*HY3:HY42)+SUMPRODUCT((HX3:HX42=FM27)*(IA3:IA42=FM26)*HZ3:HZ42)+SUMPRODUCT((HX3:HX42=FM28)*(IA3:IA42=FM26)*HZ3:HZ42)+SUMPRODUCT((HX3:HX42=FM29)*(IA3:IA42=FM26)*HZ3:HZ42)+SUMPRODUCT((HX3:HX42=FM25)*(IA3:IA42=FM26)*HZ3:HZ42)</f>
        <v>0</v>
      </c>
      <c r="FR26" s="221">
        <f ca="1">SUMPRODUCT((HX3:HX42=FM26)*(IA3:IA42=FM27)*HZ3:HZ42)+SUMPRODUCT((HX3:HX42=FM26)*(IA3:IA42=FM28)*HZ3:HZ42)+SUMPRODUCT((HX3:HX42=FM26)*(IA3:IA42=FM29)*HZ3:HZ42)+SUMPRODUCT((HX3:HX42=FM26)*(IA3:IA42=FM25)*HZ3:HZ42)+SUMPRODUCT((HX3:HX42=FM27)*(IA3:IA42=FM26)*HY3:HY42)+SUMPRODUCT((HX3:HX42=FM28)*(IA3:IA42=FM26)*HY3:HY42)+SUMPRODUCT((HX3:HX42=FM29)*(IA3:IA42=FM26)*HY3:HY42)+SUMPRODUCT((HX3:HX42=FM25)*(IA3:IA42=FM26)*HY3:HY42)</f>
        <v>0</v>
      </c>
      <c r="FS26" s="221">
        <f ca="1">FQ26-FR26+1000</f>
        <v>1000</v>
      </c>
      <c r="FT26" s="221" t="str">
        <f t="shared" ref="FT26:FT28" ca="1" si="109">IF(FM26&lt;&gt;"",FN26*3+FO26*1,"")</f>
        <v/>
      </c>
      <c r="FU26" s="221" t="str">
        <f ca="1">IF(FM26&lt;&gt;"",VLOOKUP(FM26,DZ4:EF40,7,FALSE),"")</f>
        <v/>
      </c>
      <c r="FV26" s="221" t="str">
        <f ca="1">IF(FM26&lt;&gt;"",VLOOKUP(FM26,DZ4:EF40,5,FALSE),"")</f>
        <v/>
      </c>
      <c r="FW26" s="221" t="str">
        <f ca="1">IF(FM26&lt;&gt;"",VLOOKUP(FM26,DZ4:EH40,9,FALSE),"")</f>
        <v/>
      </c>
      <c r="FX26" s="221" t="str">
        <f t="shared" ref="FX26:FX28" ca="1" si="110">FT26</f>
        <v/>
      </c>
      <c r="FY26" s="221" t="str">
        <f ca="1">IF(FM26&lt;&gt;"",RANK(FX26,FX25:FX29),"")</f>
        <v/>
      </c>
      <c r="FZ26" s="221" t="str">
        <f ca="1">IF(FM26&lt;&gt;"",SUMPRODUCT((FX25:FX29=FX26)*(FS25:FS29&gt;FS26)),"")</f>
        <v/>
      </c>
      <c r="GA26" s="221" t="str">
        <f ca="1">IF(FM26&lt;&gt;"",SUMPRODUCT((FX25:FX29=FX26)*(FS25:FS29=FS26)*(FQ25:FQ29&gt;FQ26)),"")</f>
        <v/>
      </c>
      <c r="GB26" s="221" t="str">
        <f ca="1">IF(FM26&lt;&gt;"",SUMPRODUCT((FX25:FX29=FX26)*(FS25:FS29=FS26)*(FQ25:FQ29=FQ26)*(FU25:FU29&gt;FU26)),"")</f>
        <v/>
      </c>
      <c r="GC26" s="221" t="str">
        <f ca="1">IF(FM26&lt;&gt;"",SUMPRODUCT((FX25:FX29=FX26)*(FS25:FS29=FS26)*(FQ25:FQ29=FQ26)*(FU25:FU29=FU26)*(FV25:FV29&gt;FV26)),"")</f>
        <v/>
      </c>
      <c r="GD26" s="221" t="str">
        <f ca="1">IF(FM26&lt;&gt;"",SUMPRODUCT((FX25:FX29=FX26)*(FS25:FS29=FS26)*(FQ25:FQ29=FQ26)*(FU25:FU29=FU26)*(FV25:FV29=FV26)*(FW25:FW29&gt;FW26)),"")</f>
        <v/>
      </c>
      <c r="GE26" s="221" t="str">
        <f ca="1">IF(FM26&lt;&gt;"",IF(GE66&lt;&gt;"",IF(FL$64=3,GE66,GE66+FL$64),SUM(FY26:GD26)+1),"")</f>
        <v/>
      </c>
      <c r="GF26" s="221" t="str">
        <f ca="1">IF(FM26&lt;&gt;"",INDEX(FM26:FM29,MATCH(2,GE26:GE29,0),0),"")</f>
        <v/>
      </c>
      <c r="HU26" s="221" t="str">
        <f ca="1">IF(GF26&lt;&gt;"",GF26,IF(FL26&lt;&gt;"",FL26,EL26))</f>
        <v>Croatia</v>
      </c>
      <c r="HV26" s="221">
        <v>2</v>
      </c>
      <c r="HW26" s="221">
        <v>24</v>
      </c>
      <c r="HX26" s="221" t="str">
        <f t="shared" si="3"/>
        <v>Portugal</v>
      </c>
      <c r="HY26" s="223">
        <f ca="1">IF(OFFSET('Prediction Sheet'!$W33,0,HY$1)&lt;&gt;"",OFFSET('Prediction Sheet'!$W33,0,HY$1),0)</f>
        <v>0</v>
      </c>
      <c r="HZ26" s="223">
        <f ca="1">IF(OFFSET('Prediction Sheet'!$Y33,0,HY$1)&lt;&gt;"",OFFSET('Prediction Sheet'!$Y33,0,HY$1),0)</f>
        <v>0</v>
      </c>
      <c r="IA26" s="221" t="str">
        <f t="shared" si="4"/>
        <v>Austria</v>
      </c>
      <c r="IB26" s="221" t="str">
        <f ca="1">IF(AND(OFFSET('Prediction Sheet'!$W33,0,HY$1)&lt;&gt;"",OFFSET('Prediction Sheet'!$Y33,0,HY$1)&lt;&gt;""),IF(HY26&gt;HZ26,"W",IF(HY26=HZ26,"D","L")),"")</f>
        <v/>
      </c>
      <c r="IC26" s="221" t="str">
        <f t="shared" ca="1" si="5"/>
        <v/>
      </c>
      <c r="IF26" s="224" t="s">
        <v>4</v>
      </c>
      <c r="IG26" s="225" t="s">
        <v>15</v>
      </c>
      <c r="IH26" s="225" t="s">
        <v>111</v>
      </c>
      <c r="II26" s="225" t="s">
        <v>112</v>
      </c>
      <c r="IJ26" s="224" t="s">
        <v>111</v>
      </c>
      <c r="IK26" s="224" t="s">
        <v>15</v>
      </c>
      <c r="IL26" s="224" t="s">
        <v>4</v>
      </c>
      <c r="IM26" s="224" t="s">
        <v>112</v>
      </c>
      <c r="IN26" s="225"/>
      <c r="IO26" s="226">
        <f ca="1">IFERROR(MATCH(IO12,IF26:II26,0),0)</f>
        <v>2</v>
      </c>
      <c r="IP26" s="226">
        <f ca="1">IFERROR(MATCH(IP12,IF26:II26,0),0)</f>
        <v>3</v>
      </c>
      <c r="IQ26" s="226">
        <f ca="1">IFERROR(MATCH(IQ12,IF26:II26,0),0)</f>
        <v>0</v>
      </c>
      <c r="IR26" s="226">
        <f ca="1">IFERROR(MATCH(IR12,IF26:II26,0),0)</f>
        <v>0</v>
      </c>
      <c r="IS26" s="226">
        <f t="shared" ca="1" si="61"/>
        <v>5</v>
      </c>
      <c r="IT26" s="225" t="s">
        <v>5</v>
      </c>
      <c r="IU26" s="225" t="str">
        <f ca="1">VLOOKUP(1,DY18:DZ21,2,FALSE)</f>
        <v>Germany</v>
      </c>
      <c r="IV26" s="225">
        <f t="shared" ca="1" si="74"/>
        <v>1</v>
      </c>
      <c r="MW26" s="223"/>
      <c r="MX26" s="223"/>
      <c r="ND26" s="224"/>
      <c r="NE26" s="225"/>
      <c r="NF26" s="225"/>
      <c r="NG26" s="225"/>
      <c r="NH26" s="224"/>
      <c r="NI26" s="224"/>
      <c r="NJ26" s="224"/>
      <c r="NK26" s="224"/>
      <c r="NL26" s="225"/>
      <c r="NM26" s="226"/>
      <c r="NN26" s="226"/>
      <c r="NO26" s="226"/>
      <c r="NP26" s="226"/>
      <c r="NQ26" s="226"/>
      <c r="NR26" s="225"/>
      <c r="NS26" s="225"/>
      <c r="NT26" s="225"/>
      <c r="RU26" s="223"/>
      <c r="RV26" s="223"/>
      <c r="SB26" s="224"/>
      <c r="SC26" s="225"/>
      <c r="SD26" s="225"/>
      <c r="SE26" s="225"/>
      <c r="SF26" s="224"/>
      <c r="SG26" s="224"/>
      <c r="SH26" s="224"/>
      <c r="SI26" s="224"/>
      <c r="SJ26" s="225"/>
      <c r="SK26" s="226"/>
      <c r="SL26" s="226"/>
      <c r="SM26" s="226"/>
      <c r="SN26" s="226"/>
      <c r="SO26" s="226"/>
      <c r="SP26" s="225"/>
      <c r="SQ26" s="225"/>
      <c r="SR26" s="225"/>
      <c r="WS26" s="223"/>
      <c r="WT26" s="223"/>
      <c r="WZ26" s="224"/>
      <c r="XA26" s="225"/>
      <c r="XB26" s="225"/>
      <c r="XC26" s="225"/>
      <c r="XD26" s="224"/>
      <c r="XE26" s="224"/>
      <c r="XF26" s="224"/>
      <c r="XG26" s="224"/>
      <c r="XH26" s="225"/>
      <c r="XI26" s="226"/>
      <c r="XJ26" s="226"/>
      <c r="XK26" s="226"/>
      <c r="XL26" s="226"/>
      <c r="XM26" s="226"/>
      <c r="XN26" s="225"/>
      <c r="XO26" s="225"/>
      <c r="XP26" s="225"/>
      <c r="ABQ26" s="223"/>
      <c r="ABR26" s="223"/>
      <c r="ABX26" s="224"/>
      <c r="ABY26" s="225"/>
      <c r="ABZ26" s="225"/>
      <c r="ACA26" s="225"/>
      <c r="ACB26" s="224"/>
      <c r="ACC26" s="224"/>
      <c r="ACD26" s="224"/>
      <c r="ACE26" s="224"/>
      <c r="ACF26" s="225"/>
      <c r="ACG26" s="226"/>
      <c r="ACH26" s="226"/>
      <c r="ACI26" s="226"/>
      <c r="ACJ26" s="226"/>
      <c r="ACK26" s="226"/>
      <c r="ACL26" s="225"/>
      <c r="ACM26" s="225"/>
      <c r="ACN26" s="225"/>
      <c r="AGO26" s="223"/>
      <c r="AGP26" s="223"/>
      <c r="AGV26" s="224"/>
      <c r="AGW26" s="225"/>
      <c r="AGX26" s="225"/>
      <c r="AGY26" s="225"/>
      <c r="AGZ26" s="224"/>
      <c r="AHA26" s="224"/>
      <c r="AHB26" s="224"/>
      <c r="AHC26" s="224"/>
      <c r="AHD26" s="225"/>
      <c r="AHE26" s="226"/>
      <c r="AHF26" s="226"/>
      <c r="AHG26" s="226"/>
      <c r="AHH26" s="226"/>
      <c r="AHI26" s="226"/>
      <c r="AHJ26" s="225"/>
      <c r="AHK26" s="225"/>
      <c r="AHL26" s="225"/>
      <c r="ALM26" s="223"/>
      <c r="ALN26" s="223"/>
      <c r="ALT26" s="224"/>
      <c r="ALU26" s="225"/>
      <c r="ALV26" s="225"/>
      <c r="ALW26" s="225"/>
      <c r="ALX26" s="224"/>
      <c r="ALY26" s="224"/>
      <c r="ALZ26" s="224"/>
      <c r="AMA26" s="224"/>
      <c r="AMB26" s="225"/>
      <c r="AMC26" s="226"/>
      <c r="AMD26" s="226"/>
      <c r="AME26" s="226"/>
      <c r="AMF26" s="226"/>
      <c r="AMG26" s="226"/>
      <c r="AMH26" s="225"/>
      <c r="AMI26" s="225"/>
      <c r="AMJ26" s="225"/>
      <c r="AQK26" s="223"/>
      <c r="AQL26" s="223"/>
      <c r="AQR26" s="224"/>
      <c r="AQS26" s="225"/>
      <c r="AQT26" s="225"/>
      <c r="AQU26" s="225"/>
      <c r="AQV26" s="224"/>
      <c r="AQW26" s="224"/>
      <c r="AQX26" s="224"/>
      <c r="AQY26" s="224"/>
      <c r="AQZ26" s="225"/>
      <c r="ARA26" s="226"/>
      <c r="ARB26" s="226"/>
      <c r="ARC26" s="226"/>
      <c r="ARD26" s="226"/>
      <c r="ARE26" s="226"/>
      <c r="ARF26" s="225"/>
      <c r="ARG26" s="225"/>
      <c r="ARH26" s="225"/>
      <c r="AVI26" s="223"/>
      <c r="AVJ26" s="223"/>
      <c r="AVP26" s="224"/>
      <c r="AVQ26" s="225"/>
      <c r="AVR26" s="225"/>
      <c r="AVS26" s="225"/>
      <c r="AVT26" s="224"/>
      <c r="AVU26" s="224"/>
      <c r="AVV26" s="224"/>
      <c r="AVW26" s="224"/>
      <c r="AVX26" s="225"/>
      <c r="AVY26" s="226"/>
      <c r="AVZ26" s="226"/>
      <c r="AWA26" s="226"/>
      <c r="AWB26" s="226"/>
      <c r="AWC26" s="226"/>
      <c r="AWD26" s="225"/>
      <c r="AWE26" s="225"/>
      <c r="AWF26" s="225"/>
      <c r="BAG26" s="223"/>
      <c r="BAH26" s="223"/>
      <c r="BAN26" s="224"/>
      <c r="BAO26" s="225"/>
      <c r="BAP26" s="225"/>
      <c r="BAQ26" s="225"/>
      <c r="BAR26" s="224"/>
      <c r="BAS26" s="224"/>
      <c r="BAT26" s="224"/>
      <c r="BAU26" s="224"/>
      <c r="BAV26" s="225"/>
      <c r="BAW26" s="226"/>
      <c r="BAX26" s="226"/>
      <c r="BAY26" s="226"/>
      <c r="BAZ26" s="226"/>
      <c r="BBA26" s="226"/>
      <c r="BBB26" s="225"/>
      <c r="BBC26" s="225"/>
      <c r="BBD26" s="225"/>
      <c r="BFE26" s="223"/>
      <c r="BFF26" s="223"/>
      <c r="BFL26" s="224"/>
      <c r="BFM26" s="225"/>
      <c r="BFN26" s="225"/>
      <c r="BFO26" s="225"/>
      <c r="BFP26" s="224"/>
      <c r="BFQ26" s="224"/>
      <c r="BFR26" s="224"/>
      <c r="BFS26" s="224"/>
      <c r="BFT26" s="225"/>
      <c r="BFU26" s="226"/>
      <c r="BFV26" s="226"/>
      <c r="BFW26" s="226"/>
      <c r="BFX26" s="226"/>
      <c r="BFY26" s="226"/>
      <c r="BFZ26" s="225"/>
      <c r="BGA26" s="225"/>
      <c r="BGB26" s="225"/>
      <c r="BKC26" s="223"/>
      <c r="BKD26" s="223"/>
      <c r="BKJ26" s="224"/>
      <c r="BKK26" s="225"/>
      <c r="BKL26" s="225"/>
      <c r="BKM26" s="225"/>
      <c r="BKN26" s="224"/>
      <c r="BKO26" s="224"/>
      <c r="BKP26" s="224"/>
      <c r="BKQ26" s="224"/>
      <c r="BKR26" s="225"/>
      <c r="BKS26" s="226"/>
      <c r="BKT26" s="226"/>
      <c r="BKU26" s="226"/>
      <c r="BKV26" s="226"/>
      <c r="BKW26" s="226"/>
      <c r="BKX26" s="225"/>
      <c r="BKY26" s="225"/>
      <c r="BKZ26" s="225"/>
      <c r="BPA26" s="223"/>
      <c r="BPB26" s="223"/>
      <c r="BPH26" s="224"/>
      <c r="BPI26" s="225"/>
      <c r="BPJ26" s="225"/>
      <c r="BPK26" s="225"/>
      <c r="BPL26" s="224"/>
      <c r="BPM26" s="224"/>
      <c r="BPN26" s="224"/>
      <c r="BPO26" s="224"/>
      <c r="BPP26" s="225"/>
      <c r="BPQ26" s="226"/>
      <c r="BPR26" s="226"/>
      <c r="BPS26" s="226"/>
      <c r="BPT26" s="226"/>
      <c r="BPU26" s="226"/>
      <c r="BPV26" s="225"/>
      <c r="BPW26" s="225"/>
      <c r="BPX26" s="225"/>
      <c r="BTY26" s="223"/>
      <c r="BTZ26" s="223"/>
      <c r="BUF26" s="224"/>
      <c r="BUG26" s="225"/>
      <c r="BUH26" s="225"/>
      <c r="BUI26" s="225"/>
      <c r="BUJ26" s="224"/>
      <c r="BUK26" s="224"/>
      <c r="BUL26" s="224"/>
      <c r="BUM26" s="224"/>
      <c r="BUN26" s="225"/>
      <c r="BUO26" s="226"/>
      <c r="BUP26" s="226"/>
      <c r="BUQ26" s="226"/>
      <c r="BUR26" s="226"/>
      <c r="BUS26" s="226"/>
      <c r="BUT26" s="225"/>
      <c r="BUU26" s="225"/>
      <c r="BUV26" s="225"/>
      <c r="BYW26" s="223"/>
      <c r="BYX26" s="223"/>
      <c r="BZD26" s="224"/>
      <c r="BZE26" s="225"/>
      <c r="BZF26" s="225"/>
      <c r="BZG26" s="225"/>
      <c r="BZH26" s="224"/>
      <c r="BZI26" s="224"/>
      <c r="BZJ26" s="224"/>
      <c r="BZK26" s="224"/>
      <c r="BZL26" s="225"/>
      <c r="BZM26" s="226"/>
      <c r="BZN26" s="226"/>
      <c r="BZO26" s="226"/>
      <c r="BZP26" s="226"/>
      <c r="BZQ26" s="226"/>
      <c r="BZR26" s="225"/>
      <c r="BZS26" s="225"/>
      <c r="BZT26" s="225"/>
      <c r="CDU26" s="223"/>
      <c r="CDV26" s="223"/>
      <c r="CEB26" s="224"/>
      <c r="CEC26" s="225"/>
      <c r="CED26" s="225"/>
      <c r="CEE26" s="225"/>
      <c r="CEF26" s="224"/>
      <c r="CEG26" s="224"/>
      <c r="CEH26" s="224"/>
      <c r="CEI26" s="224"/>
      <c r="CEJ26" s="225"/>
      <c r="CEK26" s="226"/>
      <c r="CEL26" s="226"/>
      <c r="CEM26" s="226"/>
      <c r="CEN26" s="226"/>
      <c r="CEO26" s="226"/>
      <c r="CEP26" s="225"/>
      <c r="CEQ26" s="225"/>
      <c r="CER26" s="225"/>
      <c r="CIS26" s="223"/>
      <c r="CIT26" s="223"/>
      <c r="CIZ26" s="224"/>
      <c r="CJA26" s="225"/>
      <c r="CJB26" s="225"/>
      <c r="CJC26" s="225"/>
      <c r="CJD26" s="224"/>
      <c r="CJE26" s="224"/>
      <c r="CJF26" s="224"/>
      <c r="CJG26" s="224"/>
      <c r="CJH26" s="225"/>
      <c r="CJI26" s="226"/>
      <c r="CJJ26" s="226"/>
      <c r="CJK26" s="226"/>
      <c r="CJL26" s="226"/>
      <c r="CJM26" s="226"/>
      <c r="CJN26" s="225"/>
      <c r="CJO26" s="225"/>
      <c r="CJP26" s="225"/>
      <c r="CNQ26" s="223"/>
      <c r="CNR26" s="223"/>
      <c r="CNX26" s="224"/>
      <c r="CNY26" s="225"/>
      <c r="CNZ26" s="225"/>
      <c r="COA26" s="225"/>
      <c r="COB26" s="224"/>
      <c r="COC26" s="224"/>
      <c r="COD26" s="224"/>
      <c r="COE26" s="224"/>
      <c r="COF26" s="225"/>
      <c r="COG26" s="226"/>
      <c r="COH26" s="226"/>
      <c r="COI26" s="226"/>
      <c r="COJ26" s="226"/>
      <c r="COK26" s="226"/>
      <c r="COL26" s="225"/>
      <c r="COM26" s="225"/>
      <c r="CON26" s="225"/>
      <c r="CSO26" s="223"/>
      <c r="CSP26" s="223"/>
      <c r="CSV26" s="224"/>
      <c r="CSW26" s="225"/>
      <c r="CSX26" s="225"/>
      <c r="CSY26" s="225"/>
      <c r="CSZ26" s="224"/>
      <c r="CTA26" s="224"/>
      <c r="CTB26" s="224"/>
      <c r="CTC26" s="224"/>
      <c r="CTD26" s="225"/>
      <c r="CTE26" s="226"/>
      <c r="CTF26" s="226"/>
      <c r="CTG26" s="226"/>
      <c r="CTH26" s="226"/>
      <c r="CTI26" s="226"/>
      <c r="CTJ26" s="225"/>
      <c r="CTK26" s="225"/>
      <c r="CTL26" s="225"/>
      <c r="CXM26" s="223"/>
      <c r="CXN26" s="223"/>
      <c r="CXT26" s="224"/>
      <c r="CXU26" s="225"/>
      <c r="CXV26" s="225"/>
      <c r="CXW26" s="225"/>
      <c r="CXX26" s="224"/>
      <c r="CXY26" s="224"/>
      <c r="CXZ26" s="224"/>
      <c r="CYA26" s="224"/>
      <c r="CYB26" s="225"/>
      <c r="CYC26" s="226"/>
      <c r="CYD26" s="226"/>
      <c r="CYE26" s="226"/>
      <c r="CYF26" s="226"/>
      <c r="CYG26" s="226"/>
      <c r="CYH26" s="225"/>
      <c r="CYI26" s="225"/>
      <c r="CYJ26" s="225"/>
      <c r="DCK26" s="223"/>
      <c r="DCL26" s="223"/>
      <c r="DCR26" s="224"/>
      <c r="DCS26" s="225"/>
      <c r="DCT26" s="225"/>
      <c r="DCU26" s="225"/>
      <c r="DCV26" s="224"/>
      <c r="DCW26" s="224"/>
      <c r="DCX26" s="224"/>
      <c r="DCY26" s="224"/>
      <c r="DCZ26" s="225"/>
      <c r="DDA26" s="226"/>
      <c r="DDB26" s="226"/>
      <c r="DDC26" s="226"/>
      <c r="DDD26" s="226"/>
      <c r="DDE26" s="226"/>
      <c r="DDF26" s="225"/>
      <c r="DDG26" s="225"/>
      <c r="DDH26" s="225"/>
      <c r="DHI26" s="223"/>
      <c r="DHJ26" s="223"/>
      <c r="DHP26" s="224"/>
      <c r="DHQ26" s="225"/>
      <c r="DHR26" s="225"/>
      <c r="DHS26" s="225"/>
      <c r="DHT26" s="224"/>
      <c r="DHU26" s="224"/>
      <c r="DHV26" s="224"/>
      <c r="DHW26" s="224"/>
      <c r="DHX26" s="225"/>
      <c r="DHY26" s="226"/>
      <c r="DHZ26" s="226"/>
      <c r="DIA26" s="226"/>
      <c r="DIB26" s="226"/>
      <c r="DIC26" s="226"/>
      <c r="DID26" s="225"/>
      <c r="DIE26" s="225"/>
      <c r="DIF26" s="225"/>
      <c r="DMG26" s="223"/>
      <c r="DMH26" s="223"/>
      <c r="DMN26" s="224"/>
      <c r="DMO26" s="225"/>
      <c r="DMP26" s="225"/>
      <c r="DMQ26" s="225"/>
      <c r="DMR26" s="224"/>
      <c r="DMS26" s="224"/>
      <c r="DMT26" s="224"/>
      <c r="DMU26" s="224"/>
      <c r="DMV26" s="225"/>
      <c r="DMW26" s="226"/>
      <c r="DMX26" s="226"/>
      <c r="DMY26" s="226"/>
      <c r="DMZ26" s="226"/>
      <c r="DNA26" s="226"/>
      <c r="DNB26" s="225"/>
      <c r="DNC26" s="225"/>
      <c r="DND26" s="225"/>
      <c r="DRE26" s="223"/>
      <c r="DRF26" s="223"/>
      <c r="DRL26" s="224"/>
      <c r="DRM26" s="225"/>
      <c r="DRN26" s="225"/>
      <c r="DRO26" s="225"/>
      <c r="DRP26" s="224"/>
      <c r="DRQ26" s="224"/>
      <c r="DRR26" s="224"/>
      <c r="DRS26" s="224"/>
      <c r="DRT26" s="225"/>
      <c r="DRU26" s="226"/>
      <c r="DRV26" s="226"/>
      <c r="DRW26" s="226"/>
      <c r="DRX26" s="226"/>
      <c r="DRY26" s="226"/>
      <c r="DRZ26" s="225"/>
      <c r="DSA26" s="225"/>
      <c r="DSB26" s="225"/>
      <c r="DWC26" s="223"/>
      <c r="DWD26" s="223"/>
      <c r="DWJ26" s="224"/>
      <c r="DWK26" s="225"/>
      <c r="DWL26" s="225"/>
      <c r="DWM26" s="225"/>
      <c r="DWN26" s="224"/>
      <c r="DWO26" s="224"/>
      <c r="DWP26" s="224"/>
      <c r="DWQ26" s="224"/>
      <c r="DWR26" s="225"/>
      <c r="DWS26" s="226"/>
      <c r="DWT26" s="226"/>
      <c r="DWU26" s="226"/>
      <c r="DWV26" s="226"/>
      <c r="DWW26" s="226"/>
      <c r="DWX26" s="225"/>
      <c r="DWY26" s="225"/>
      <c r="DWZ26" s="225"/>
      <c r="EBA26" s="223"/>
      <c r="EBB26" s="223"/>
      <c r="EBH26" s="224"/>
      <c r="EBI26" s="225"/>
      <c r="EBJ26" s="225"/>
      <c r="EBK26" s="225"/>
      <c r="EBL26" s="224"/>
      <c r="EBM26" s="224"/>
      <c r="EBN26" s="224"/>
      <c r="EBO26" s="224"/>
      <c r="EBP26" s="225"/>
      <c r="EBQ26" s="226"/>
      <c r="EBR26" s="226"/>
      <c r="EBS26" s="226"/>
      <c r="EBT26" s="226"/>
      <c r="EBU26" s="226"/>
      <c r="EBV26" s="225"/>
      <c r="EBW26" s="225"/>
      <c r="EBX26" s="225"/>
      <c r="EFY26" s="223"/>
      <c r="EFZ26" s="223"/>
      <c r="EGF26" s="224"/>
      <c r="EGG26" s="225"/>
      <c r="EGH26" s="225"/>
      <c r="EGI26" s="225"/>
      <c r="EGJ26" s="224"/>
      <c r="EGK26" s="224"/>
      <c r="EGL26" s="224"/>
      <c r="EGM26" s="224"/>
      <c r="EGN26" s="225"/>
      <c r="EGO26" s="226"/>
      <c r="EGP26" s="226"/>
      <c r="EGQ26" s="226"/>
      <c r="EGR26" s="226"/>
      <c r="EGS26" s="226"/>
      <c r="EGT26" s="225"/>
      <c r="EGU26" s="225"/>
      <c r="EGV26" s="225"/>
      <c r="EKW26" s="223"/>
      <c r="EKX26" s="223"/>
      <c r="ELD26" s="224"/>
      <c r="ELE26" s="225"/>
      <c r="ELF26" s="225"/>
      <c r="ELG26" s="225"/>
      <c r="ELH26" s="224"/>
      <c r="ELI26" s="224"/>
      <c r="ELJ26" s="224"/>
      <c r="ELK26" s="224"/>
      <c r="ELL26" s="225"/>
      <c r="ELM26" s="226"/>
      <c r="ELN26" s="226"/>
      <c r="ELO26" s="226"/>
      <c r="ELP26" s="226"/>
      <c r="ELQ26" s="226"/>
      <c r="ELR26" s="225"/>
      <c r="ELS26" s="225"/>
      <c r="ELT26" s="225"/>
      <c r="EPU26" s="223"/>
      <c r="EPV26" s="223"/>
      <c r="EQB26" s="224"/>
      <c r="EQC26" s="225"/>
      <c r="EQD26" s="225"/>
      <c r="EQE26" s="225"/>
      <c r="EQF26" s="224"/>
      <c r="EQG26" s="224"/>
      <c r="EQH26" s="224"/>
      <c r="EQI26" s="224"/>
      <c r="EQJ26" s="225"/>
      <c r="EQK26" s="226"/>
      <c r="EQL26" s="226"/>
      <c r="EQM26" s="226"/>
      <c r="EQN26" s="226"/>
      <c r="EQO26" s="226"/>
      <c r="EQP26" s="225"/>
      <c r="EQQ26" s="225"/>
      <c r="EQR26" s="225"/>
      <c r="EUS26" s="223"/>
      <c r="EUT26" s="223"/>
      <c r="EUZ26" s="224"/>
      <c r="EVA26" s="225"/>
      <c r="EVB26" s="225"/>
      <c r="EVC26" s="225"/>
      <c r="EVD26" s="224"/>
      <c r="EVE26" s="224"/>
      <c r="EVF26" s="224"/>
      <c r="EVG26" s="224"/>
      <c r="EVH26" s="225"/>
      <c r="EVI26" s="226"/>
      <c r="EVJ26" s="226"/>
      <c r="EVK26" s="226"/>
      <c r="EVL26" s="226"/>
      <c r="EVM26" s="226"/>
      <c r="EVN26" s="225"/>
      <c r="EVO26" s="225"/>
      <c r="EVP26" s="225"/>
      <c r="EZQ26" s="223"/>
      <c r="EZR26" s="223"/>
      <c r="EZX26" s="224"/>
      <c r="EZY26" s="225"/>
      <c r="EZZ26" s="225"/>
      <c r="FAA26" s="225"/>
      <c r="FAB26" s="224"/>
      <c r="FAC26" s="224"/>
      <c r="FAD26" s="224"/>
      <c r="FAE26" s="224"/>
      <c r="FAF26" s="225"/>
      <c r="FAG26" s="226"/>
      <c r="FAH26" s="226"/>
      <c r="FAI26" s="226"/>
      <c r="FAJ26" s="226"/>
      <c r="FAK26" s="226"/>
      <c r="FAL26" s="225"/>
      <c r="FAM26" s="225"/>
      <c r="FAN26" s="225"/>
      <c r="FEO26" s="223"/>
      <c r="FEP26" s="223"/>
      <c r="FEV26" s="224"/>
      <c r="FEW26" s="225"/>
      <c r="FEX26" s="225"/>
      <c r="FEY26" s="225"/>
      <c r="FEZ26" s="224"/>
      <c r="FFA26" s="224"/>
      <c r="FFB26" s="224"/>
      <c r="FFC26" s="224"/>
      <c r="FFD26" s="225"/>
      <c r="FFE26" s="226"/>
      <c r="FFF26" s="226"/>
      <c r="FFG26" s="226"/>
      <c r="FFH26" s="226"/>
      <c r="FFI26" s="226"/>
      <c r="FFJ26" s="225"/>
      <c r="FFK26" s="225"/>
      <c r="FFL26" s="225"/>
      <c r="FJM26" s="223"/>
      <c r="FJN26" s="223"/>
      <c r="FJT26" s="224"/>
      <c r="FJU26" s="225"/>
      <c r="FJV26" s="225"/>
      <c r="FJW26" s="225"/>
      <c r="FJX26" s="224"/>
      <c r="FJY26" s="224"/>
      <c r="FJZ26" s="224"/>
      <c r="FKA26" s="224"/>
      <c r="FKB26" s="225"/>
      <c r="FKC26" s="226"/>
      <c r="FKD26" s="226"/>
      <c r="FKE26" s="226"/>
      <c r="FKF26" s="226"/>
      <c r="FKG26" s="226"/>
      <c r="FKH26" s="225"/>
      <c r="FKI26" s="225"/>
      <c r="FKJ26" s="225"/>
      <c r="FOK26" s="223"/>
      <c r="FOL26" s="223"/>
      <c r="FOR26" s="224"/>
      <c r="FOS26" s="225"/>
      <c r="FOT26" s="225"/>
      <c r="FOU26" s="225"/>
      <c r="FOV26" s="224"/>
      <c r="FOW26" s="224"/>
      <c r="FOX26" s="224"/>
      <c r="FOY26" s="224"/>
      <c r="FOZ26" s="225"/>
      <c r="FPA26" s="226"/>
      <c r="FPB26" s="226"/>
      <c r="FPC26" s="226"/>
      <c r="FPD26" s="226"/>
      <c r="FPE26" s="226"/>
      <c r="FPF26" s="225"/>
      <c r="FPG26" s="225"/>
      <c r="FPH26" s="225"/>
      <c r="FTI26" s="223"/>
      <c r="FTJ26" s="223"/>
      <c r="FTP26" s="224"/>
      <c r="FTQ26" s="225"/>
      <c r="FTR26" s="225"/>
      <c r="FTS26" s="225"/>
      <c r="FTT26" s="224"/>
      <c r="FTU26" s="224"/>
      <c r="FTV26" s="224"/>
      <c r="FTW26" s="224"/>
      <c r="FTX26" s="225"/>
      <c r="FTY26" s="226"/>
      <c r="FTZ26" s="226"/>
      <c r="FUA26" s="226"/>
      <c r="FUB26" s="226"/>
      <c r="FUC26" s="226"/>
      <c r="FUD26" s="225"/>
      <c r="FUE26" s="225"/>
      <c r="FUF26" s="225"/>
      <c r="FYG26" s="223"/>
      <c r="FYH26" s="223"/>
      <c r="FYN26" s="224"/>
      <c r="FYO26" s="225"/>
      <c r="FYP26" s="225"/>
      <c r="FYQ26" s="225"/>
      <c r="FYR26" s="224"/>
      <c r="FYS26" s="224"/>
      <c r="FYT26" s="224"/>
      <c r="FYU26" s="224"/>
      <c r="FYV26" s="225"/>
      <c r="FYW26" s="226"/>
      <c r="FYX26" s="226"/>
      <c r="FYY26" s="226"/>
      <c r="FYZ26" s="226"/>
      <c r="FZA26" s="226"/>
      <c r="FZB26" s="225"/>
      <c r="FZC26" s="225"/>
      <c r="FZD26" s="225"/>
      <c r="GDE26" s="223"/>
      <c r="GDF26" s="223"/>
      <c r="GDL26" s="224"/>
      <c r="GDM26" s="225"/>
      <c r="GDN26" s="225"/>
      <c r="GDO26" s="225"/>
      <c r="GDP26" s="224"/>
      <c r="GDQ26" s="224"/>
      <c r="GDR26" s="224"/>
      <c r="GDS26" s="224"/>
      <c r="GDT26" s="225"/>
      <c r="GDU26" s="226"/>
      <c r="GDV26" s="226"/>
      <c r="GDW26" s="226"/>
      <c r="GDX26" s="226"/>
      <c r="GDY26" s="226"/>
      <c r="GDZ26" s="225"/>
      <c r="GEA26" s="225"/>
      <c r="GEB26" s="225"/>
      <c r="GIC26" s="223"/>
      <c r="GID26" s="223"/>
      <c r="GIJ26" s="224"/>
      <c r="GIK26" s="225"/>
      <c r="GIL26" s="225"/>
      <c r="GIM26" s="225"/>
      <c r="GIN26" s="224"/>
      <c r="GIO26" s="224"/>
      <c r="GIP26" s="224"/>
      <c r="GIQ26" s="224"/>
      <c r="GIR26" s="225"/>
      <c r="GIS26" s="226"/>
      <c r="GIT26" s="226"/>
      <c r="GIU26" s="226"/>
      <c r="GIV26" s="226"/>
      <c r="GIW26" s="226"/>
      <c r="GIX26" s="225"/>
      <c r="GIY26" s="225"/>
      <c r="GIZ26" s="225"/>
      <c r="GNA26" s="223"/>
      <c r="GNB26" s="223"/>
      <c r="GNH26" s="224"/>
      <c r="GNI26" s="225"/>
      <c r="GNJ26" s="225"/>
      <c r="GNK26" s="225"/>
      <c r="GNL26" s="224"/>
      <c r="GNM26" s="224"/>
      <c r="GNN26" s="224"/>
      <c r="GNO26" s="224"/>
      <c r="GNP26" s="225"/>
      <c r="GNQ26" s="226"/>
      <c r="GNR26" s="226"/>
      <c r="GNS26" s="226"/>
      <c r="GNT26" s="226"/>
      <c r="GNU26" s="226"/>
      <c r="GNV26" s="225"/>
      <c r="GNW26" s="225"/>
      <c r="GNX26" s="225"/>
      <c r="GRY26" s="223"/>
      <c r="GRZ26" s="223"/>
      <c r="GSF26" s="224"/>
      <c r="GSG26" s="225"/>
      <c r="GSH26" s="225"/>
      <c r="GSI26" s="225"/>
      <c r="GSJ26" s="224"/>
      <c r="GSK26" s="224"/>
      <c r="GSL26" s="224"/>
      <c r="GSM26" s="224"/>
      <c r="GSN26" s="225"/>
      <c r="GSO26" s="226"/>
      <c r="GSP26" s="226"/>
      <c r="GSQ26" s="226"/>
      <c r="GSR26" s="226"/>
      <c r="GSS26" s="226"/>
      <c r="GST26" s="225"/>
      <c r="GSU26" s="225"/>
      <c r="GSV26" s="225"/>
      <c r="GWW26" s="223"/>
      <c r="GWX26" s="223"/>
      <c r="GXD26" s="224"/>
      <c r="GXE26" s="225"/>
      <c r="GXF26" s="225"/>
      <c r="GXG26" s="225"/>
      <c r="GXH26" s="224"/>
      <c r="GXI26" s="224"/>
      <c r="GXJ26" s="224"/>
      <c r="GXK26" s="224"/>
      <c r="GXL26" s="225"/>
      <c r="GXM26" s="226"/>
      <c r="GXN26" s="226"/>
      <c r="GXO26" s="226"/>
      <c r="GXP26" s="226"/>
      <c r="GXQ26" s="226"/>
      <c r="GXR26" s="225"/>
      <c r="GXS26" s="225"/>
      <c r="GXT26" s="225"/>
      <c r="HBU26" s="223"/>
      <c r="HBV26" s="223"/>
      <c r="HCB26" s="224"/>
      <c r="HCC26" s="225"/>
      <c r="HCD26" s="225"/>
      <c r="HCE26" s="225"/>
      <c r="HCF26" s="224"/>
      <c r="HCG26" s="224"/>
      <c r="HCH26" s="224"/>
      <c r="HCI26" s="224"/>
      <c r="HCJ26" s="225"/>
      <c r="HCK26" s="226"/>
      <c r="HCL26" s="226"/>
      <c r="HCM26" s="226"/>
      <c r="HCN26" s="226"/>
      <c r="HCO26" s="226"/>
      <c r="HCP26" s="225"/>
      <c r="HCQ26" s="225"/>
      <c r="HCR26" s="225"/>
      <c r="HGS26" s="223"/>
      <c r="HGT26" s="223"/>
      <c r="HGZ26" s="224"/>
      <c r="HHA26" s="225"/>
      <c r="HHB26" s="225"/>
      <c r="HHC26" s="225"/>
      <c r="HHD26" s="224"/>
      <c r="HHE26" s="224"/>
      <c r="HHF26" s="224"/>
      <c r="HHG26" s="224"/>
      <c r="HHH26" s="225"/>
      <c r="HHI26" s="226"/>
      <c r="HHJ26" s="226"/>
      <c r="HHK26" s="226"/>
      <c r="HHL26" s="226"/>
      <c r="HHM26" s="226"/>
      <c r="HHN26" s="225"/>
      <c r="HHO26" s="225"/>
      <c r="HHP26" s="225"/>
      <c r="HLQ26" s="223"/>
      <c r="HLR26" s="223"/>
      <c r="HLX26" s="224"/>
      <c r="HLY26" s="225"/>
      <c r="HLZ26" s="225"/>
      <c r="HMA26" s="225"/>
      <c r="HMB26" s="224"/>
      <c r="HMC26" s="224"/>
      <c r="HMD26" s="224"/>
      <c r="HME26" s="224"/>
      <c r="HMF26" s="225"/>
      <c r="HMG26" s="226"/>
      <c r="HMH26" s="226"/>
      <c r="HMI26" s="226"/>
      <c r="HMJ26" s="226"/>
      <c r="HMK26" s="226"/>
      <c r="HML26" s="225"/>
      <c r="HMM26" s="225"/>
      <c r="HMN26" s="225"/>
      <c r="HQO26" s="223"/>
      <c r="HQP26" s="223"/>
      <c r="HQV26" s="224"/>
      <c r="HQW26" s="225"/>
      <c r="HQX26" s="225"/>
      <c r="HQY26" s="225"/>
      <c r="HQZ26" s="224"/>
      <c r="HRA26" s="224"/>
      <c r="HRB26" s="224"/>
      <c r="HRC26" s="224"/>
      <c r="HRD26" s="225"/>
      <c r="HRE26" s="226"/>
      <c r="HRF26" s="226"/>
      <c r="HRG26" s="226"/>
      <c r="HRH26" s="226"/>
      <c r="HRI26" s="226"/>
      <c r="HRJ26" s="225"/>
      <c r="HRK26" s="225"/>
      <c r="HRL26" s="225"/>
      <c r="HVM26" s="223"/>
      <c r="HVN26" s="223"/>
      <c r="HVT26" s="224"/>
      <c r="HVU26" s="225"/>
      <c r="HVV26" s="225"/>
      <c r="HVW26" s="225"/>
      <c r="HVX26" s="224"/>
      <c r="HVY26" s="224"/>
      <c r="HVZ26" s="224"/>
      <c r="HWA26" s="224"/>
      <c r="HWB26" s="225"/>
      <c r="HWC26" s="226"/>
      <c r="HWD26" s="226"/>
      <c r="HWE26" s="226"/>
      <c r="HWF26" s="226"/>
      <c r="HWG26" s="226"/>
      <c r="HWH26" s="225"/>
      <c r="HWI26" s="225"/>
      <c r="HWJ26" s="225"/>
      <c r="IAK26" s="223"/>
      <c r="IAL26" s="223"/>
      <c r="IAR26" s="224"/>
      <c r="IAS26" s="225"/>
      <c r="IAT26" s="225"/>
      <c r="IAU26" s="225"/>
      <c r="IAV26" s="224"/>
      <c r="IAW26" s="224"/>
      <c r="IAX26" s="224"/>
      <c r="IAY26" s="224"/>
      <c r="IAZ26" s="225"/>
      <c r="IBA26" s="226"/>
      <c r="IBB26" s="226"/>
      <c r="IBC26" s="226"/>
      <c r="IBD26" s="226"/>
      <c r="IBE26" s="226"/>
      <c r="IBF26" s="225"/>
      <c r="IBG26" s="225"/>
      <c r="IBH26" s="225"/>
      <c r="IFI26" s="223"/>
      <c r="IFJ26" s="223"/>
      <c r="IFP26" s="224"/>
      <c r="IFQ26" s="225"/>
      <c r="IFR26" s="225"/>
      <c r="IFS26" s="225"/>
      <c r="IFT26" s="224"/>
      <c r="IFU26" s="224"/>
      <c r="IFV26" s="224"/>
      <c r="IFW26" s="224"/>
      <c r="IFX26" s="225"/>
      <c r="IFY26" s="226"/>
      <c r="IFZ26" s="226"/>
      <c r="IGA26" s="226"/>
      <c r="IGB26" s="226"/>
      <c r="IGC26" s="226"/>
      <c r="IGD26" s="225"/>
      <c r="IGE26" s="225"/>
      <c r="IGF26" s="225"/>
      <c r="IKG26" s="223"/>
      <c r="IKH26" s="223"/>
      <c r="IKN26" s="224"/>
      <c r="IKO26" s="225"/>
      <c r="IKP26" s="225"/>
      <c r="IKQ26" s="225"/>
      <c r="IKR26" s="224"/>
      <c r="IKS26" s="224"/>
      <c r="IKT26" s="224"/>
      <c r="IKU26" s="224"/>
      <c r="IKV26" s="225"/>
      <c r="IKW26" s="226"/>
      <c r="IKX26" s="226"/>
      <c r="IKY26" s="226"/>
      <c r="IKZ26" s="226"/>
      <c r="ILA26" s="226"/>
      <c r="ILB26" s="225"/>
      <c r="ILC26" s="225"/>
      <c r="ILD26" s="225"/>
      <c r="IPE26" s="223"/>
      <c r="IPF26" s="223"/>
      <c r="IPL26" s="224"/>
      <c r="IPM26" s="225"/>
      <c r="IPN26" s="225"/>
      <c r="IPO26" s="225"/>
      <c r="IPP26" s="224"/>
      <c r="IPQ26" s="224"/>
      <c r="IPR26" s="224"/>
      <c r="IPS26" s="224"/>
      <c r="IPT26" s="225"/>
      <c r="IPU26" s="226"/>
      <c r="IPV26" s="226"/>
      <c r="IPW26" s="226"/>
      <c r="IPX26" s="226"/>
      <c r="IPY26" s="226"/>
      <c r="IPZ26" s="225"/>
      <c r="IQA26" s="225"/>
      <c r="IQB26" s="225"/>
      <c r="IUC26" s="223"/>
      <c r="IUD26" s="223"/>
      <c r="IUJ26" s="224"/>
      <c r="IUK26" s="225"/>
      <c r="IUL26" s="225"/>
      <c r="IUM26" s="225"/>
      <c r="IUN26" s="224"/>
      <c r="IUO26" s="224"/>
      <c r="IUP26" s="224"/>
      <c r="IUQ26" s="224"/>
      <c r="IUR26" s="225"/>
      <c r="IUS26" s="226"/>
      <c r="IUT26" s="226"/>
      <c r="IUU26" s="226"/>
      <c r="IUV26" s="226"/>
      <c r="IUW26" s="226"/>
      <c r="IUX26" s="225"/>
      <c r="IUY26" s="225"/>
      <c r="IUZ26" s="225"/>
      <c r="IZA26" s="223"/>
      <c r="IZB26" s="223"/>
      <c r="IZH26" s="224"/>
      <c r="IZI26" s="225"/>
      <c r="IZJ26" s="225"/>
      <c r="IZK26" s="225"/>
      <c r="IZL26" s="224"/>
      <c r="IZM26" s="224"/>
      <c r="IZN26" s="224"/>
      <c r="IZO26" s="224"/>
      <c r="IZP26" s="225"/>
      <c r="IZQ26" s="226"/>
      <c r="IZR26" s="226"/>
      <c r="IZS26" s="226"/>
      <c r="IZT26" s="226"/>
      <c r="IZU26" s="226"/>
      <c r="IZV26" s="225"/>
      <c r="IZW26" s="225"/>
      <c r="IZX26" s="225"/>
      <c r="JDY26" s="223"/>
      <c r="JDZ26" s="223"/>
      <c r="JEF26" s="224"/>
      <c r="JEG26" s="225"/>
      <c r="JEH26" s="225"/>
      <c r="JEI26" s="225"/>
      <c r="JEJ26" s="224"/>
      <c r="JEK26" s="224"/>
      <c r="JEL26" s="224"/>
      <c r="JEM26" s="224"/>
      <c r="JEN26" s="225"/>
      <c r="JEO26" s="226"/>
      <c r="JEP26" s="226"/>
      <c r="JEQ26" s="226"/>
      <c r="JER26" s="226"/>
      <c r="JES26" s="226"/>
      <c r="JET26" s="225"/>
      <c r="JEU26" s="225"/>
      <c r="JEV26" s="225"/>
      <c r="JIW26" s="223"/>
      <c r="JIX26" s="223"/>
      <c r="JJD26" s="224"/>
      <c r="JJE26" s="225"/>
      <c r="JJF26" s="225"/>
      <c r="JJG26" s="225"/>
      <c r="JJH26" s="224"/>
      <c r="JJI26" s="224"/>
      <c r="JJJ26" s="224"/>
      <c r="JJK26" s="224"/>
      <c r="JJL26" s="225"/>
      <c r="JJM26" s="226"/>
      <c r="JJN26" s="226"/>
      <c r="JJO26" s="226"/>
      <c r="JJP26" s="226"/>
      <c r="JJQ26" s="226"/>
      <c r="JJR26" s="225"/>
      <c r="JJS26" s="225"/>
      <c r="JJT26" s="225"/>
      <c r="JNU26" s="223"/>
      <c r="JNV26" s="223"/>
      <c r="JOB26" s="224"/>
      <c r="JOC26" s="225"/>
      <c r="JOD26" s="225"/>
      <c r="JOE26" s="225"/>
      <c r="JOF26" s="224"/>
      <c r="JOG26" s="224"/>
      <c r="JOH26" s="224"/>
      <c r="JOI26" s="224"/>
      <c r="JOJ26" s="225"/>
      <c r="JOK26" s="226"/>
      <c r="JOL26" s="226"/>
      <c r="JOM26" s="226"/>
      <c r="JON26" s="226"/>
      <c r="JOO26" s="226"/>
      <c r="JOP26" s="225"/>
      <c r="JOQ26" s="225"/>
      <c r="JOR26" s="225"/>
      <c r="JSS26" s="223"/>
      <c r="JST26" s="223"/>
      <c r="JSZ26" s="224"/>
      <c r="JTA26" s="225"/>
      <c r="JTB26" s="225"/>
      <c r="JTC26" s="225"/>
      <c r="JTD26" s="224"/>
      <c r="JTE26" s="224"/>
      <c r="JTF26" s="224"/>
      <c r="JTG26" s="224"/>
      <c r="JTH26" s="225"/>
      <c r="JTI26" s="226"/>
      <c r="JTJ26" s="226"/>
      <c r="JTK26" s="226"/>
      <c r="JTL26" s="226"/>
      <c r="JTM26" s="226"/>
      <c r="JTN26" s="225"/>
      <c r="JTO26" s="225"/>
      <c r="JTP26" s="225"/>
      <c r="JXQ26" s="223"/>
      <c r="JXR26" s="223"/>
      <c r="JXX26" s="224"/>
      <c r="JXY26" s="225"/>
      <c r="JXZ26" s="225"/>
      <c r="JYA26" s="225"/>
      <c r="JYB26" s="224"/>
      <c r="JYC26" s="224"/>
      <c r="JYD26" s="224"/>
      <c r="JYE26" s="224"/>
      <c r="JYF26" s="225"/>
      <c r="JYG26" s="226"/>
      <c r="JYH26" s="226"/>
      <c r="JYI26" s="226"/>
      <c r="JYJ26" s="226"/>
      <c r="JYK26" s="226"/>
      <c r="JYL26" s="225"/>
      <c r="JYM26" s="225"/>
      <c r="JYN26" s="225"/>
      <c r="KCO26" s="223"/>
      <c r="KCP26" s="223"/>
      <c r="KCV26" s="224"/>
      <c r="KCW26" s="225"/>
      <c r="KCX26" s="225"/>
      <c r="KCY26" s="225"/>
      <c r="KCZ26" s="224"/>
      <c r="KDA26" s="224"/>
      <c r="KDB26" s="224"/>
      <c r="KDC26" s="224"/>
      <c r="KDD26" s="225"/>
      <c r="KDE26" s="226"/>
      <c r="KDF26" s="226"/>
      <c r="KDG26" s="226"/>
      <c r="KDH26" s="226"/>
      <c r="KDI26" s="226"/>
      <c r="KDJ26" s="225"/>
      <c r="KDK26" s="225"/>
      <c r="KDL26" s="225"/>
      <c r="KHM26" s="223"/>
      <c r="KHN26" s="223"/>
      <c r="KHT26" s="224"/>
      <c r="KHU26" s="225"/>
      <c r="KHV26" s="225"/>
      <c r="KHW26" s="225"/>
      <c r="KHX26" s="224"/>
      <c r="KHY26" s="224"/>
      <c r="KHZ26" s="224"/>
      <c r="KIA26" s="224"/>
      <c r="KIB26" s="225"/>
      <c r="KIC26" s="226"/>
      <c r="KID26" s="226"/>
      <c r="KIE26" s="226"/>
      <c r="KIF26" s="226"/>
      <c r="KIG26" s="226"/>
      <c r="KIH26" s="225"/>
      <c r="KII26" s="225"/>
      <c r="KIJ26" s="225"/>
      <c r="KMK26" s="223"/>
      <c r="KML26" s="223"/>
      <c r="KMR26" s="224"/>
      <c r="KMS26" s="225"/>
      <c r="KMT26" s="225"/>
      <c r="KMU26" s="225"/>
      <c r="KMV26" s="224"/>
      <c r="KMW26" s="224"/>
      <c r="KMX26" s="224"/>
      <c r="KMY26" s="224"/>
      <c r="KMZ26" s="225"/>
      <c r="KNA26" s="226"/>
      <c r="KNB26" s="226"/>
      <c r="KNC26" s="226"/>
      <c r="KND26" s="226"/>
      <c r="KNE26" s="226"/>
      <c r="KNF26" s="225"/>
      <c r="KNG26" s="225"/>
      <c r="KNH26" s="225"/>
      <c r="KRI26" s="223"/>
      <c r="KRJ26" s="223"/>
      <c r="KRP26" s="224"/>
      <c r="KRQ26" s="225"/>
      <c r="KRR26" s="225"/>
      <c r="KRS26" s="225"/>
      <c r="KRT26" s="224"/>
      <c r="KRU26" s="224"/>
      <c r="KRV26" s="224"/>
      <c r="KRW26" s="224"/>
      <c r="KRX26" s="225"/>
      <c r="KRY26" s="226"/>
      <c r="KRZ26" s="226"/>
      <c r="KSA26" s="226"/>
      <c r="KSB26" s="226"/>
      <c r="KSC26" s="226"/>
      <c r="KSD26" s="225"/>
      <c r="KSE26" s="225"/>
      <c r="KSF26" s="225"/>
      <c r="KWG26" s="223"/>
      <c r="KWH26" s="223"/>
      <c r="KWN26" s="224"/>
      <c r="KWO26" s="225"/>
      <c r="KWP26" s="225"/>
      <c r="KWQ26" s="225"/>
      <c r="KWR26" s="224"/>
      <c r="KWS26" s="224"/>
      <c r="KWT26" s="224"/>
      <c r="KWU26" s="224"/>
      <c r="KWV26" s="225"/>
      <c r="KWW26" s="226"/>
      <c r="KWX26" s="226"/>
      <c r="KWY26" s="226"/>
      <c r="KWZ26" s="226"/>
      <c r="KXA26" s="226"/>
      <c r="KXB26" s="225"/>
      <c r="KXC26" s="225"/>
      <c r="KXD26" s="225"/>
      <c r="LBE26" s="223"/>
      <c r="LBF26" s="223"/>
      <c r="LBL26" s="224"/>
      <c r="LBM26" s="225"/>
      <c r="LBN26" s="225"/>
      <c r="LBO26" s="225"/>
      <c r="LBP26" s="224"/>
      <c r="LBQ26" s="224"/>
      <c r="LBR26" s="224"/>
      <c r="LBS26" s="224"/>
      <c r="LBT26" s="225"/>
      <c r="LBU26" s="226"/>
      <c r="LBV26" s="226"/>
      <c r="LBW26" s="226"/>
      <c r="LBX26" s="226"/>
      <c r="LBY26" s="226"/>
      <c r="LBZ26" s="225"/>
      <c r="LCA26" s="225"/>
      <c r="LCB26" s="225"/>
      <c r="LGC26" s="223"/>
      <c r="LGD26" s="223"/>
      <c r="LGJ26" s="224"/>
      <c r="LGK26" s="225"/>
      <c r="LGL26" s="225"/>
      <c r="LGM26" s="225"/>
      <c r="LGN26" s="224"/>
      <c r="LGO26" s="224"/>
      <c r="LGP26" s="224"/>
      <c r="LGQ26" s="224"/>
      <c r="LGR26" s="225"/>
      <c r="LGS26" s="226"/>
      <c r="LGT26" s="226"/>
      <c r="LGU26" s="226"/>
      <c r="LGV26" s="226"/>
      <c r="LGW26" s="226"/>
      <c r="LGX26" s="225"/>
      <c r="LGY26" s="225"/>
      <c r="LGZ26" s="225"/>
      <c r="LLA26" s="223"/>
      <c r="LLB26" s="223"/>
      <c r="LLH26" s="224"/>
      <c r="LLI26" s="225"/>
      <c r="LLJ26" s="225"/>
      <c r="LLK26" s="225"/>
      <c r="LLL26" s="224"/>
      <c r="LLM26" s="224"/>
      <c r="LLN26" s="224"/>
      <c r="LLO26" s="224"/>
      <c r="LLP26" s="225"/>
      <c r="LLQ26" s="226"/>
      <c r="LLR26" s="226"/>
      <c r="LLS26" s="226"/>
      <c r="LLT26" s="226"/>
      <c r="LLU26" s="226"/>
      <c r="LLV26" s="225"/>
      <c r="LLW26" s="225"/>
      <c r="LLX26" s="225"/>
      <c r="LPY26" s="223"/>
      <c r="LPZ26" s="223"/>
      <c r="LQF26" s="224"/>
      <c r="LQG26" s="225"/>
      <c r="LQH26" s="225"/>
      <c r="LQI26" s="225"/>
      <c r="LQJ26" s="224"/>
      <c r="LQK26" s="224"/>
      <c r="LQL26" s="224"/>
      <c r="LQM26" s="224"/>
      <c r="LQN26" s="225"/>
      <c r="LQO26" s="226"/>
      <c r="LQP26" s="226"/>
      <c r="LQQ26" s="226"/>
      <c r="LQR26" s="226"/>
      <c r="LQS26" s="226"/>
      <c r="LQT26" s="225"/>
      <c r="LQU26" s="225"/>
      <c r="LQV26" s="225"/>
      <c r="LUW26" s="223"/>
      <c r="LUX26" s="223"/>
      <c r="LVD26" s="224"/>
      <c r="LVE26" s="225"/>
      <c r="LVF26" s="225"/>
      <c r="LVG26" s="225"/>
      <c r="LVH26" s="224"/>
      <c r="LVI26" s="224"/>
      <c r="LVJ26" s="224"/>
      <c r="LVK26" s="224"/>
      <c r="LVL26" s="225"/>
      <c r="LVM26" s="226"/>
      <c r="LVN26" s="226"/>
      <c r="LVO26" s="226"/>
      <c r="LVP26" s="226"/>
      <c r="LVQ26" s="226"/>
      <c r="LVR26" s="225"/>
      <c r="LVS26" s="225"/>
      <c r="LVT26" s="225"/>
      <c r="LZU26" s="223"/>
      <c r="LZV26" s="223"/>
      <c r="MAB26" s="224"/>
      <c r="MAC26" s="225"/>
      <c r="MAD26" s="225"/>
      <c r="MAE26" s="225"/>
      <c r="MAF26" s="224"/>
      <c r="MAG26" s="224"/>
      <c r="MAH26" s="224"/>
      <c r="MAI26" s="224"/>
      <c r="MAJ26" s="225"/>
      <c r="MAK26" s="226"/>
      <c r="MAL26" s="226"/>
      <c r="MAM26" s="226"/>
      <c r="MAN26" s="226"/>
      <c r="MAO26" s="226"/>
      <c r="MAP26" s="225"/>
      <c r="MAQ26" s="225"/>
      <c r="MAR26" s="225"/>
      <c r="MES26" s="223"/>
      <c r="MET26" s="223"/>
      <c r="MEZ26" s="224"/>
      <c r="MFA26" s="225"/>
      <c r="MFB26" s="225"/>
      <c r="MFC26" s="225"/>
      <c r="MFD26" s="224"/>
      <c r="MFE26" s="224"/>
      <c r="MFF26" s="224"/>
      <c r="MFG26" s="224"/>
      <c r="MFH26" s="225"/>
      <c r="MFI26" s="226"/>
      <c r="MFJ26" s="226"/>
      <c r="MFK26" s="226"/>
      <c r="MFL26" s="226"/>
      <c r="MFM26" s="226"/>
      <c r="MFN26" s="225"/>
      <c r="MFO26" s="225"/>
      <c r="MFP26" s="225"/>
      <c r="MJQ26" s="223"/>
      <c r="MJR26" s="223"/>
      <c r="MJX26" s="224"/>
      <c r="MJY26" s="225"/>
      <c r="MJZ26" s="225"/>
      <c r="MKA26" s="225"/>
      <c r="MKB26" s="224"/>
      <c r="MKC26" s="224"/>
      <c r="MKD26" s="224"/>
      <c r="MKE26" s="224"/>
      <c r="MKF26" s="225"/>
      <c r="MKG26" s="226"/>
      <c r="MKH26" s="226"/>
      <c r="MKI26" s="226"/>
      <c r="MKJ26" s="226"/>
      <c r="MKK26" s="226"/>
      <c r="MKL26" s="225"/>
      <c r="MKM26" s="225"/>
      <c r="MKN26" s="225"/>
      <c r="MOO26" s="223"/>
      <c r="MOP26" s="223"/>
      <c r="MOV26" s="224"/>
      <c r="MOW26" s="225"/>
      <c r="MOX26" s="225"/>
      <c r="MOY26" s="225"/>
      <c r="MOZ26" s="224"/>
      <c r="MPA26" s="224"/>
      <c r="MPB26" s="224"/>
      <c r="MPC26" s="224"/>
      <c r="MPD26" s="225"/>
      <c r="MPE26" s="226"/>
      <c r="MPF26" s="226"/>
      <c r="MPG26" s="226"/>
      <c r="MPH26" s="226"/>
      <c r="MPI26" s="226"/>
      <c r="MPJ26" s="225"/>
      <c r="MPK26" s="225"/>
      <c r="MPL26" s="225"/>
      <c r="MTM26" s="223"/>
      <c r="MTN26" s="223"/>
      <c r="MTT26" s="224"/>
      <c r="MTU26" s="225"/>
      <c r="MTV26" s="225"/>
      <c r="MTW26" s="225"/>
      <c r="MTX26" s="224"/>
      <c r="MTY26" s="224"/>
      <c r="MTZ26" s="224"/>
      <c r="MUA26" s="224"/>
      <c r="MUB26" s="225"/>
      <c r="MUC26" s="226"/>
      <c r="MUD26" s="226"/>
      <c r="MUE26" s="226"/>
      <c r="MUF26" s="226"/>
      <c r="MUG26" s="226"/>
      <c r="MUH26" s="225"/>
      <c r="MUI26" s="225"/>
      <c r="MUJ26" s="225"/>
      <c r="MYK26" s="223"/>
      <c r="MYL26" s="223"/>
      <c r="MYR26" s="224"/>
      <c r="MYS26" s="225"/>
      <c r="MYT26" s="225"/>
      <c r="MYU26" s="225"/>
      <c r="MYV26" s="224"/>
      <c r="MYW26" s="224"/>
      <c r="MYX26" s="224"/>
      <c r="MYY26" s="224"/>
      <c r="MYZ26" s="225"/>
      <c r="MZA26" s="226"/>
      <c r="MZB26" s="226"/>
      <c r="MZC26" s="226"/>
      <c r="MZD26" s="226"/>
      <c r="MZE26" s="226"/>
      <c r="MZF26" s="225"/>
      <c r="MZG26" s="225"/>
      <c r="MZH26" s="225"/>
      <c r="NDI26" s="223"/>
      <c r="NDJ26" s="223"/>
      <c r="NDP26" s="224"/>
      <c r="NDQ26" s="225"/>
      <c r="NDR26" s="225"/>
      <c r="NDS26" s="225"/>
      <c r="NDT26" s="224"/>
      <c r="NDU26" s="224"/>
      <c r="NDV26" s="224"/>
      <c r="NDW26" s="224"/>
      <c r="NDX26" s="225"/>
      <c r="NDY26" s="226"/>
      <c r="NDZ26" s="226"/>
      <c r="NEA26" s="226"/>
      <c r="NEB26" s="226"/>
      <c r="NEC26" s="226"/>
      <c r="NED26" s="225"/>
      <c r="NEE26" s="225"/>
      <c r="NEF26" s="225"/>
      <c r="NIG26" s="223"/>
      <c r="NIH26" s="223"/>
      <c r="NIN26" s="224"/>
      <c r="NIO26" s="225"/>
      <c r="NIP26" s="225"/>
      <c r="NIQ26" s="225"/>
      <c r="NIR26" s="224"/>
      <c r="NIS26" s="224"/>
      <c r="NIT26" s="224"/>
      <c r="NIU26" s="224"/>
      <c r="NIV26" s="225"/>
      <c r="NIW26" s="226"/>
      <c r="NIX26" s="226"/>
      <c r="NIY26" s="226"/>
      <c r="NIZ26" s="226"/>
      <c r="NJA26" s="226"/>
      <c r="NJB26" s="225"/>
      <c r="NJC26" s="225"/>
      <c r="NJD26" s="225"/>
      <c r="NNE26" s="223"/>
      <c r="NNF26" s="223"/>
      <c r="NNL26" s="224"/>
      <c r="NNM26" s="225"/>
      <c r="NNN26" s="225"/>
      <c r="NNO26" s="225"/>
      <c r="NNP26" s="224"/>
      <c r="NNQ26" s="224"/>
      <c r="NNR26" s="224"/>
      <c r="NNS26" s="224"/>
      <c r="NNT26" s="225"/>
      <c r="NNU26" s="226"/>
      <c r="NNV26" s="226"/>
      <c r="NNW26" s="226"/>
      <c r="NNX26" s="226"/>
      <c r="NNY26" s="226"/>
      <c r="NNZ26" s="225"/>
      <c r="NOA26" s="225"/>
      <c r="NOB26" s="225"/>
      <c r="NSC26" s="223"/>
      <c r="NSD26" s="223"/>
      <c r="NSJ26" s="224"/>
      <c r="NSK26" s="225"/>
      <c r="NSL26" s="225"/>
      <c r="NSM26" s="225"/>
      <c r="NSN26" s="224"/>
      <c r="NSO26" s="224"/>
      <c r="NSP26" s="224"/>
      <c r="NSQ26" s="224"/>
      <c r="NSR26" s="225"/>
      <c r="NSS26" s="226"/>
      <c r="NST26" s="226"/>
      <c r="NSU26" s="226"/>
      <c r="NSV26" s="226"/>
      <c r="NSW26" s="226"/>
      <c r="NSX26" s="225"/>
      <c r="NSY26" s="225"/>
      <c r="NSZ26" s="225"/>
      <c r="NXA26" s="223"/>
      <c r="NXB26" s="223"/>
      <c r="NXH26" s="224"/>
      <c r="NXI26" s="225"/>
      <c r="NXJ26" s="225"/>
      <c r="NXK26" s="225"/>
      <c r="NXL26" s="224"/>
      <c r="NXM26" s="224"/>
      <c r="NXN26" s="224"/>
      <c r="NXO26" s="224"/>
      <c r="NXP26" s="225"/>
      <c r="NXQ26" s="226"/>
      <c r="NXR26" s="226"/>
      <c r="NXS26" s="226"/>
      <c r="NXT26" s="226"/>
      <c r="NXU26" s="226"/>
      <c r="NXV26" s="225"/>
      <c r="NXW26" s="225"/>
      <c r="NXX26" s="225"/>
      <c r="OBY26" s="223"/>
      <c r="OBZ26" s="223"/>
      <c r="OCF26" s="224"/>
      <c r="OCG26" s="225"/>
      <c r="OCH26" s="225"/>
      <c r="OCI26" s="225"/>
      <c r="OCJ26" s="224"/>
      <c r="OCK26" s="224"/>
      <c r="OCL26" s="224"/>
      <c r="OCM26" s="224"/>
      <c r="OCN26" s="225"/>
      <c r="OCO26" s="226"/>
      <c r="OCP26" s="226"/>
      <c r="OCQ26" s="226"/>
      <c r="OCR26" s="226"/>
      <c r="OCS26" s="226"/>
      <c r="OCT26" s="225"/>
      <c r="OCU26" s="225"/>
      <c r="OCV26" s="225"/>
      <c r="OGW26" s="223"/>
      <c r="OGX26" s="223"/>
      <c r="OHD26" s="224"/>
      <c r="OHE26" s="225"/>
      <c r="OHF26" s="225"/>
      <c r="OHG26" s="225"/>
      <c r="OHH26" s="224"/>
      <c r="OHI26" s="224"/>
      <c r="OHJ26" s="224"/>
      <c r="OHK26" s="224"/>
      <c r="OHL26" s="225"/>
      <c r="OHM26" s="226"/>
      <c r="OHN26" s="226"/>
      <c r="OHO26" s="226"/>
      <c r="OHP26" s="226"/>
      <c r="OHQ26" s="226"/>
      <c r="OHR26" s="225"/>
      <c r="OHS26" s="225"/>
      <c r="OHT26" s="225"/>
      <c r="OLU26" s="223"/>
      <c r="OLV26" s="223"/>
      <c r="OMB26" s="224"/>
      <c r="OMC26" s="225"/>
      <c r="OMD26" s="225"/>
      <c r="OME26" s="225"/>
      <c r="OMF26" s="224"/>
      <c r="OMG26" s="224"/>
      <c r="OMH26" s="224"/>
      <c r="OMI26" s="224"/>
      <c r="OMJ26" s="225"/>
      <c r="OMK26" s="226"/>
      <c r="OML26" s="226"/>
      <c r="OMM26" s="226"/>
      <c r="OMN26" s="226"/>
      <c r="OMO26" s="226"/>
      <c r="OMP26" s="225"/>
      <c r="OMQ26" s="225"/>
      <c r="OMR26" s="225"/>
      <c r="OQS26" s="223"/>
      <c r="OQT26" s="223"/>
      <c r="OQZ26" s="224"/>
      <c r="ORA26" s="225"/>
      <c r="ORB26" s="225"/>
      <c r="ORC26" s="225"/>
      <c r="ORD26" s="224"/>
      <c r="ORE26" s="224"/>
      <c r="ORF26" s="224"/>
      <c r="ORG26" s="224"/>
      <c r="ORH26" s="225"/>
      <c r="ORI26" s="226"/>
      <c r="ORJ26" s="226"/>
      <c r="ORK26" s="226"/>
      <c r="ORL26" s="226"/>
      <c r="ORM26" s="226"/>
      <c r="ORN26" s="225"/>
      <c r="ORO26" s="225"/>
      <c r="ORP26" s="225"/>
      <c r="OVQ26" s="223"/>
      <c r="OVR26" s="223"/>
      <c r="OVX26" s="224"/>
      <c r="OVY26" s="225"/>
      <c r="OVZ26" s="225"/>
      <c r="OWA26" s="225"/>
      <c r="OWB26" s="224"/>
      <c r="OWC26" s="224"/>
      <c r="OWD26" s="224"/>
      <c r="OWE26" s="224"/>
      <c r="OWF26" s="225"/>
      <c r="OWG26" s="226"/>
      <c r="OWH26" s="226"/>
      <c r="OWI26" s="226"/>
      <c r="OWJ26" s="226"/>
      <c r="OWK26" s="226"/>
      <c r="OWL26" s="225"/>
      <c r="OWM26" s="225"/>
      <c r="OWN26" s="225"/>
      <c r="PAO26" s="223"/>
      <c r="PAP26" s="223"/>
      <c r="PAV26" s="224"/>
      <c r="PAW26" s="225"/>
      <c r="PAX26" s="225"/>
      <c r="PAY26" s="225"/>
      <c r="PAZ26" s="224"/>
      <c r="PBA26" s="224"/>
      <c r="PBB26" s="224"/>
      <c r="PBC26" s="224"/>
      <c r="PBD26" s="225"/>
      <c r="PBE26" s="226"/>
      <c r="PBF26" s="226"/>
      <c r="PBG26" s="226"/>
      <c r="PBH26" s="226"/>
      <c r="PBI26" s="226"/>
      <c r="PBJ26" s="225"/>
      <c r="PBK26" s="225"/>
      <c r="PBL26" s="225"/>
      <c r="PFM26" s="223"/>
      <c r="PFN26" s="223"/>
      <c r="PFT26" s="224"/>
      <c r="PFU26" s="225"/>
      <c r="PFV26" s="225"/>
      <c r="PFW26" s="225"/>
      <c r="PFX26" s="224"/>
      <c r="PFY26" s="224"/>
      <c r="PFZ26" s="224"/>
      <c r="PGA26" s="224"/>
      <c r="PGB26" s="225"/>
      <c r="PGC26" s="226"/>
      <c r="PGD26" s="226"/>
      <c r="PGE26" s="226"/>
      <c r="PGF26" s="226"/>
      <c r="PGG26" s="226"/>
      <c r="PGH26" s="225"/>
      <c r="PGI26" s="225"/>
      <c r="PGJ26" s="225"/>
      <c r="PKK26" s="223"/>
      <c r="PKL26" s="223"/>
      <c r="PKR26" s="224"/>
      <c r="PKS26" s="225"/>
      <c r="PKT26" s="225"/>
      <c r="PKU26" s="225"/>
      <c r="PKV26" s="224"/>
      <c r="PKW26" s="224"/>
      <c r="PKX26" s="224"/>
      <c r="PKY26" s="224"/>
      <c r="PKZ26" s="225"/>
      <c r="PLA26" s="226"/>
      <c r="PLB26" s="226"/>
      <c r="PLC26" s="226"/>
      <c r="PLD26" s="226"/>
      <c r="PLE26" s="226"/>
      <c r="PLF26" s="225"/>
      <c r="PLG26" s="225"/>
      <c r="PLH26" s="225"/>
      <c r="PPI26" s="223"/>
      <c r="PPJ26" s="223"/>
      <c r="PPP26" s="224"/>
      <c r="PPQ26" s="225"/>
      <c r="PPR26" s="225"/>
      <c r="PPS26" s="225"/>
      <c r="PPT26" s="224"/>
      <c r="PPU26" s="224"/>
      <c r="PPV26" s="224"/>
      <c r="PPW26" s="224"/>
      <c r="PPX26" s="225"/>
      <c r="PPY26" s="226"/>
      <c r="PPZ26" s="226"/>
      <c r="PQA26" s="226"/>
      <c r="PQB26" s="226"/>
      <c r="PQC26" s="226"/>
      <c r="PQD26" s="225"/>
      <c r="PQE26" s="225"/>
      <c r="PQF26" s="225"/>
      <c r="PUG26" s="223"/>
      <c r="PUH26" s="223"/>
      <c r="PUN26" s="224"/>
      <c r="PUO26" s="225"/>
      <c r="PUP26" s="225"/>
      <c r="PUQ26" s="225"/>
      <c r="PUR26" s="224"/>
      <c r="PUS26" s="224"/>
      <c r="PUT26" s="224"/>
      <c r="PUU26" s="224"/>
      <c r="PUV26" s="225"/>
      <c r="PUW26" s="226"/>
      <c r="PUX26" s="226"/>
      <c r="PUY26" s="226"/>
      <c r="PUZ26" s="226"/>
      <c r="PVA26" s="226"/>
      <c r="PVB26" s="225"/>
      <c r="PVC26" s="225"/>
      <c r="PVD26" s="225"/>
      <c r="PZE26" s="223"/>
      <c r="PZF26" s="223"/>
      <c r="PZL26" s="224"/>
      <c r="PZM26" s="225"/>
      <c r="PZN26" s="225"/>
      <c r="PZO26" s="225"/>
      <c r="PZP26" s="224"/>
      <c r="PZQ26" s="224"/>
      <c r="PZR26" s="224"/>
      <c r="PZS26" s="224"/>
      <c r="PZT26" s="225"/>
      <c r="PZU26" s="226"/>
      <c r="PZV26" s="226"/>
      <c r="PZW26" s="226"/>
      <c r="PZX26" s="226"/>
      <c r="PZY26" s="226"/>
      <c r="PZZ26" s="225"/>
      <c r="QAA26" s="225"/>
      <c r="QAB26" s="225"/>
      <c r="QEC26" s="223"/>
      <c r="QED26" s="223"/>
      <c r="QEJ26" s="224"/>
      <c r="QEK26" s="225"/>
      <c r="QEL26" s="225"/>
      <c r="QEM26" s="225"/>
      <c r="QEN26" s="224"/>
      <c r="QEO26" s="224"/>
      <c r="QEP26" s="224"/>
      <c r="QEQ26" s="224"/>
      <c r="QER26" s="225"/>
      <c r="QES26" s="226"/>
      <c r="QET26" s="226"/>
      <c r="QEU26" s="226"/>
      <c r="QEV26" s="226"/>
      <c r="QEW26" s="226"/>
      <c r="QEX26" s="225"/>
      <c r="QEY26" s="225"/>
      <c r="QEZ26" s="225"/>
      <c r="QJA26" s="223"/>
      <c r="QJB26" s="223"/>
      <c r="QJH26" s="224"/>
      <c r="QJI26" s="225"/>
      <c r="QJJ26" s="225"/>
      <c r="QJK26" s="225"/>
      <c r="QJL26" s="224"/>
      <c r="QJM26" s="224"/>
      <c r="QJN26" s="224"/>
      <c r="QJO26" s="224"/>
      <c r="QJP26" s="225"/>
      <c r="QJQ26" s="226"/>
      <c r="QJR26" s="226"/>
      <c r="QJS26" s="226"/>
      <c r="QJT26" s="226"/>
      <c r="QJU26" s="226"/>
      <c r="QJV26" s="225"/>
      <c r="QJW26" s="225"/>
      <c r="QJX26" s="225"/>
      <c r="QNY26" s="223"/>
      <c r="QNZ26" s="223"/>
      <c r="QOF26" s="224"/>
      <c r="QOG26" s="225"/>
      <c r="QOH26" s="225"/>
      <c r="QOI26" s="225"/>
      <c r="QOJ26" s="224"/>
      <c r="QOK26" s="224"/>
      <c r="QOL26" s="224"/>
      <c r="QOM26" s="224"/>
      <c r="QON26" s="225"/>
      <c r="QOO26" s="226"/>
      <c r="QOP26" s="226"/>
      <c r="QOQ26" s="226"/>
      <c r="QOR26" s="226"/>
      <c r="QOS26" s="226"/>
      <c r="QOT26" s="225"/>
      <c r="QOU26" s="225"/>
      <c r="QOV26" s="225"/>
      <c r="QSW26" s="223"/>
      <c r="QSX26" s="223"/>
      <c r="QTD26" s="224"/>
      <c r="QTE26" s="225"/>
      <c r="QTF26" s="225"/>
      <c r="QTG26" s="225"/>
      <c r="QTH26" s="224"/>
      <c r="QTI26" s="224"/>
      <c r="QTJ26" s="224"/>
      <c r="QTK26" s="224"/>
      <c r="QTL26" s="225"/>
      <c r="QTM26" s="226"/>
      <c r="QTN26" s="226"/>
      <c r="QTO26" s="226"/>
      <c r="QTP26" s="226"/>
      <c r="QTQ26" s="226"/>
      <c r="QTR26" s="225"/>
      <c r="QTS26" s="225"/>
      <c r="QTT26" s="225"/>
      <c r="QXU26" s="223"/>
      <c r="QXV26" s="223"/>
      <c r="QYB26" s="224"/>
      <c r="QYC26" s="225"/>
      <c r="QYD26" s="225"/>
      <c r="QYE26" s="225"/>
      <c r="QYF26" s="224"/>
      <c r="QYG26" s="224"/>
      <c r="QYH26" s="224"/>
      <c r="QYI26" s="224"/>
      <c r="QYJ26" s="225"/>
      <c r="QYK26" s="226"/>
      <c r="QYL26" s="226"/>
      <c r="QYM26" s="226"/>
      <c r="QYN26" s="226"/>
      <c r="QYO26" s="226"/>
      <c r="QYP26" s="225"/>
      <c r="QYQ26" s="225"/>
      <c r="QYR26" s="225"/>
      <c r="RCS26" s="223"/>
      <c r="RCT26" s="223"/>
      <c r="RCZ26" s="224"/>
      <c r="RDA26" s="225"/>
      <c r="RDB26" s="225"/>
      <c r="RDC26" s="225"/>
      <c r="RDD26" s="224"/>
      <c r="RDE26" s="224"/>
      <c r="RDF26" s="224"/>
      <c r="RDG26" s="224"/>
      <c r="RDH26" s="225"/>
      <c r="RDI26" s="226"/>
      <c r="RDJ26" s="226"/>
      <c r="RDK26" s="226"/>
      <c r="RDL26" s="226"/>
      <c r="RDM26" s="226"/>
      <c r="RDN26" s="225"/>
      <c r="RDO26" s="225"/>
      <c r="RDP26" s="225"/>
      <c r="RHQ26" s="223"/>
      <c r="RHR26" s="223"/>
      <c r="RHX26" s="224"/>
      <c r="RHY26" s="225"/>
      <c r="RHZ26" s="225"/>
      <c r="RIA26" s="225"/>
      <c r="RIB26" s="224"/>
      <c r="RIC26" s="224"/>
      <c r="RID26" s="224"/>
      <c r="RIE26" s="224"/>
      <c r="RIF26" s="225"/>
      <c r="RIG26" s="226"/>
      <c r="RIH26" s="226"/>
      <c r="RII26" s="226"/>
      <c r="RIJ26" s="226"/>
      <c r="RIK26" s="226"/>
      <c r="RIL26" s="225"/>
      <c r="RIM26" s="225"/>
      <c r="RIN26" s="225"/>
      <c r="RMO26" s="223"/>
      <c r="RMP26" s="223"/>
      <c r="RMV26" s="224"/>
      <c r="RMW26" s="225"/>
      <c r="RMX26" s="225"/>
      <c r="RMY26" s="225"/>
      <c r="RMZ26" s="224"/>
      <c r="RNA26" s="224"/>
      <c r="RNB26" s="224"/>
      <c r="RNC26" s="224"/>
      <c r="RND26" s="225"/>
      <c r="RNE26" s="226"/>
      <c r="RNF26" s="226"/>
      <c r="RNG26" s="226"/>
      <c r="RNH26" s="226"/>
      <c r="RNI26" s="226"/>
      <c r="RNJ26" s="225"/>
      <c r="RNK26" s="225"/>
      <c r="RNL26" s="225"/>
      <c r="RRM26" s="223"/>
      <c r="RRN26" s="223"/>
      <c r="RRT26" s="224"/>
      <c r="RRU26" s="225"/>
      <c r="RRV26" s="225"/>
      <c r="RRW26" s="225"/>
      <c r="RRX26" s="224"/>
      <c r="RRY26" s="224"/>
      <c r="RRZ26" s="224"/>
      <c r="RSA26" s="224"/>
      <c r="RSB26" s="225"/>
      <c r="RSC26" s="226"/>
      <c r="RSD26" s="226"/>
      <c r="RSE26" s="226"/>
      <c r="RSF26" s="226"/>
      <c r="RSG26" s="226"/>
      <c r="RSH26" s="225"/>
      <c r="RSI26" s="225"/>
      <c r="RSJ26" s="225"/>
      <c r="RWK26" s="223"/>
      <c r="RWL26" s="223"/>
      <c r="RWR26" s="224"/>
      <c r="RWS26" s="225"/>
      <c r="RWT26" s="225"/>
      <c r="RWU26" s="225"/>
      <c r="RWV26" s="224"/>
      <c r="RWW26" s="224"/>
      <c r="RWX26" s="224"/>
      <c r="RWY26" s="224"/>
      <c r="RWZ26" s="225"/>
      <c r="RXA26" s="226"/>
      <c r="RXB26" s="226"/>
      <c r="RXC26" s="226"/>
      <c r="RXD26" s="226"/>
      <c r="RXE26" s="226"/>
      <c r="RXF26" s="225"/>
      <c r="RXG26" s="225"/>
      <c r="RXH26" s="225"/>
      <c r="SBI26" s="223"/>
      <c r="SBJ26" s="223"/>
      <c r="SBP26" s="224"/>
      <c r="SBQ26" s="225"/>
      <c r="SBR26" s="225"/>
      <c r="SBS26" s="225"/>
      <c r="SBT26" s="224"/>
      <c r="SBU26" s="224"/>
      <c r="SBV26" s="224"/>
      <c r="SBW26" s="224"/>
      <c r="SBX26" s="225"/>
      <c r="SBY26" s="226"/>
      <c r="SBZ26" s="226"/>
      <c r="SCA26" s="226"/>
      <c r="SCB26" s="226"/>
      <c r="SCC26" s="226"/>
      <c r="SCD26" s="225"/>
      <c r="SCE26" s="225"/>
      <c r="SCF26" s="225"/>
    </row>
    <row r="27" spans="1:1024 1129:2048 2153:3072 3177:4096 4201:5120 5225:6144 6249:7168 7273:8192 8297:9216 9321:10240 10345:11264 11369:12288 12393:12928" ht="13.2" x14ac:dyDescent="0.25">
      <c r="A27" s="221">
        <f>VLOOKUP(B27,CW25:CX29,2,FALSE)</f>
        <v>4</v>
      </c>
      <c r="B27" s="221" t="str">
        <f>'Countries and Timezone'!C21</f>
        <v>Turkey</v>
      </c>
      <c r="C27" s="221">
        <f>SUMPRODUCT((CZ3:CZ42=B27)*(DD3:DD42="W"))+SUMPRODUCT((DC3:DC42=B27)*(DE3:DE42="W"))</f>
        <v>0</v>
      </c>
      <c r="D27" s="221">
        <f>SUMPRODUCT((CZ3:CZ42=B27)*(DD3:DD42="D"))+SUMPRODUCT((DC3:DC42=B27)*(DE3:DE42="D"))</f>
        <v>0</v>
      </c>
      <c r="E27" s="221">
        <f>SUMPRODUCT((CZ3:CZ42=B27)*(DD3:DD42="L"))+SUMPRODUCT((DC3:DC42=B27)*(DE3:DE42="L"))</f>
        <v>0</v>
      </c>
      <c r="F27" s="221">
        <f>SUMIF(CZ3:CZ60,B27,DA3:DA60)+SUMIF(DC3:DC60,B27,DB3:DB60)</f>
        <v>0</v>
      </c>
      <c r="G27" s="221">
        <f>SUMIF(DC3:DC60,B27,DA3:DA60)+SUMIF(CZ3:CZ60,B27,DB3:DB60)</f>
        <v>0</v>
      </c>
      <c r="H27" s="221">
        <f t="shared" si="94"/>
        <v>1000</v>
      </c>
      <c r="I27" s="221">
        <f t="shared" si="95"/>
        <v>0</v>
      </c>
      <c r="J27" s="221">
        <v>6</v>
      </c>
      <c r="K27" s="221">
        <f>IF(COUNTIF(I25:I29,4)&lt;&gt;4,RANK(I27,I25:I29),I67)</f>
        <v>1</v>
      </c>
      <c r="M27" s="221">
        <f>SUMPRODUCT((K25:K28=K27)*(J25:J28&lt;J27))+K27</f>
        <v>1</v>
      </c>
      <c r="N27" s="221" t="str">
        <f>INDEX(B25:B29,MATCH(3,M25:M29,0),0)</f>
        <v>Croatia</v>
      </c>
      <c r="O27" s="221">
        <f>INDEX(K25:K29,MATCH(N27,B25:B29,0),0)</f>
        <v>1</v>
      </c>
      <c r="P27" s="221" t="str">
        <f>IF(AND(P26&lt;&gt;"",O27=1),N27,"")</f>
        <v>Croatia</v>
      </c>
      <c r="Q27" s="221" t="str">
        <f>IF(AND(Q26&lt;&gt;"",O28=2),N28,"")</f>
        <v/>
      </c>
      <c r="R27" s="221" t="str">
        <f>IF(AND(R26&lt;&gt;"",O29=3),N29,"")</f>
        <v/>
      </c>
      <c r="U27" s="221" t="str">
        <f t="shared" si="102"/>
        <v>Croatia</v>
      </c>
      <c r="V27" s="221">
        <f>SUMPRODUCT((CZ3:CZ42=U27)*(DC3:DC42=U28)*(DD3:DD42="W"))+SUMPRODUCT((CZ3:CZ42=U27)*(DC3:DC42=U29)*(DD3:DD42="W"))+SUMPRODUCT((CZ3:CZ42=U27)*(DC3:DC42=U25)*(DD3:DD42="W"))+SUMPRODUCT((CZ3:CZ42=U27)*(DC3:DC42=U26)*(DD3:DD42="W"))+SUMPRODUCT((CZ3:CZ42=U28)*(DC3:DC42=U27)*(DE3:DE42="W"))+SUMPRODUCT((CZ3:CZ42=U29)*(DC3:DC42=U27)*(DE3:DE42="W"))+SUMPRODUCT((CZ3:CZ42=U25)*(DC3:DC42=U27)*(DE3:DE42="W"))+SUMPRODUCT((CZ3:CZ42=U26)*(DC3:DC42=U27)*(DE3:DE42="W"))</f>
        <v>0</v>
      </c>
      <c r="W27" s="221">
        <f>SUMPRODUCT((CZ3:CZ42=U27)*(DC3:DC42=U28)*(DD3:DD42="D"))+SUMPRODUCT((CZ3:CZ42=U27)*(DC3:DC42=U29)*(DD3:DD42="D"))+SUMPRODUCT((CZ3:CZ42=U27)*(DC3:DC42=U25)*(DD3:DD42="D"))+SUMPRODUCT((CZ3:CZ42=U27)*(DC3:DC42=U26)*(DD3:DD42="D"))+SUMPRODUCT((CZ3:CZ42=U28)*(DC3:DC42=U27)*(DD3:DD42="D"))+SUMPRODUCT((CZ3:CZ42=U29)*(DC3:DC42=U27)*(DD3:DD42="D"))+SUMPRODUCT((CZ3:CZ42=U25)*(DC3:DC42=U27)*(DD3:DD42="D"))+SUMPRODUCT((CZ3:CZ42=U26)*(DC3:DC42=U27)*(DD3:DD42="D"))</f>
        <v>0</v>
      </c>
      <c r="X27" s="221">
        <f>SUMPRODUCT((CZ3:CZ42=U27)*(DC3:DC42=U28)*(DD3:DD42="L"))+SUMPRODUCT((CZ3:CZ42=U27)*(DC3:DC42=U29)*(DD3:DD42="L"))+SUMPRODUCT((CZ3:CZ42=U27)*(DC3:DC42=U25)*(DD3:DD42="L"))+SUMPRODUCT((CZ3:CZ42=U27)*(DC3:DC42=U26)*(DD3:DD42="L"))+SUMPRODUCT((CZ3:CZ42=U28)*(DC3:DC42=U27)*(DE3:DE42="L"))+SUMPRODUCT((CZ3:CZ42=U29)*(DC3:DC42=U27)*(DE3:DE42="L"))+SUMPRODUCT((CZ3:CZ42=U25)*(DC3:DC42=U27)*(DE3:DE42="L"))+SUMPRODUCT((CZ3:CZ42=U26)*(DC3:DC42=U27)*(DE3:DE42="L"))</f>
        <v>0</v>
      </c>
      <c r="Y27" s="221">
        <f>SUMPRODUCT((CZ3:CZ42=U27)*(DC3:DC42=U28)*DA3:DA42)+SUMPRODUCT((CZ3:CZ42=U27)*(DC3:DC42=U29)*DA3:DA42)+SUMPRODUCT((CZ3:CZ42=U27)*(DC3:DC42=U25)*DA3:DA42)+SUMPRODUCT((CZ3:CZ42=U27)*(DC3:DC42=U26)*DA3:DA42)+SUMPRODUCT((CZ3:CZ42=U28)*(DC3:DC42=U27)*DB3:DB42)+SUMPRODUCT((CZ3:CZ42=U29)*(DC3:DC42=U27)*DB3:DB42)+SUMPRODUCT((CZ3:CZ42=U25)*(DC3:DC42=U27)*DB3:DB42)+SUMPRODUCT((CZ3:CZ42=U26)*(DC3:DC42=U27)*DB3:DB42)</f>
        <v>0</v>
      </c>
      <c r="Z27" s="221">
        <f>SUMPRODUCT((CZ3:CZ42=U27)*(DC3:DC42=U28)*DB3:DB42)+SUMPRODUCT((CZ3:CZ42=U27)*(DC3:DC42=U29)*DB3:DB42)+SUMPRODUCT((CZ3:CZ42=U27)*(DC3:DC42=U25)*DB3:DB42)+SUMPRODUCT((CZ3:CZ42=U27)*(DC3:DC42=U26)*DB3:DB42)+SUMPRODUCT((CZ3:CZ42=U28)*(DC3:DC42=U27)*DA3:DA42)+SUMPRODUCT((CZ3:CZ42=U29)*(DC3:DC42=U27)*DA3:DA42)+SUMPRODUCT((CZ3:CZ42=U25)*(DC3:DC42=U27)*DA3:DA42)+SUMPRODUCT((CZ3:CZ42=U26)*(DC3:DC42=U27)*DA3:DA42)</f>
        <v>0</v>
      </c>
      <c r="AA27" s="221">
        <f>Y27-Z27+1000</f>
        <v>1000</v>
      </c>
      <c r="AB27" s="221">
        <f t="shared" si="96"/>
        <v>0</v>
      </c>
      <c r="AC27" s="221">
        <f>IF(U27&lt;&gt;"",VLOOKUP(U27,B4:H40,7,FALSE),"")</f>
        <v>1000</v>
      </c>
      <c r="AD27" s="221">
        <f>IF(U27&lt;&gt;"",VLOOKUP(U27,B4:H40,5,FALSE),"")</f>
        <v>0</v>
      </c>
      <c r="AE27" s="221">
        <f>IF(U27&lt;&gt;"",VLOOKUP(U27,B4:J40,9,FALSE),"")</f>
        <v>14</v>
      </c>
      <c r="AF27" s="221">
        <f t="shared" si="97"/>
        <v>0</v>
      </c>
      <c r="AG27" s="221">
        <f>IF(U27&lt;&gt;"",RANK(AF27,AF25:AF29),"")</f>
        <v>1</v>
      </c>
      <c r="AH27" s="221">
        <f>IF(U27&lt;&gt;"",SUMPRODUCT((AF25:AF29=AF27)*(AA25:AA29&gt;AA27)),"")</f>
        <v>0</v>
      </c>
      <c r="AI27" s="221">
        <f>IF(U27&lt;&gt;"",SUMPRODUCT((AF25:AF29=AF27)*(AA25:AA29=AA27)*(Y25:Y29&gt;Y27)),"")</f>
        <v>0</v>
      </c>
      <c r="AJ27" s="221">
        <f>IF(U27&lt;&gt;"",SUMPRODUCT((AF25:AF29=AF27)*(AA25:AA29=AA27)*(Y25:Y29=Y27)*(AC25:AC29&gt;AC27)),"")</f>
        <v>0</v>
      </c>
      <c r="AK27" s="221">
        <f>IF(U27&lt;&gt;"",SUMPRODUCT((AF25:AF29=AF27)*(AA25:AA29=AA27)*(Y25:Y29=Y27)*(AC25:AC29=AC27)*(AD25:AD29&gt;AD27)),"")</f>
        <v>0</v>
      </c>
      <c r="AL27" s="221">
        <f>IF(U27&lt;&gt;"",SUMPRODUCT((AF25:AF29=AF27)*(AA25:AA29=AA27)*(Y25:Y29=Y27)*(AC25:AC29=AC27)*(AD25:AD29=AD27)*(AE25:AE29&gt;AE27)),"")</f>
        <v>1</v>
      </c>
      <c r="AM27" s="221">
        <f t="shared" si="103"/>
        <v>2</v>
      </c>
      <c r="AN27" s="221" t="str">
        <f>IF(U27&lt;&gt;"",INDEX(U25:U29,MATCH(3,AM25:AM29,0),0),"")</f>
        <v>Czech Republic</v>
      </c>
      <c r="AO27" s="221" t="str">
        <f>IF(Q26&lt;&gt;"",Q26,"")</f>
        <v/>
      </c>
      <c r="AP27" s="221">
        <f>SUMPRODUCT((CZ3:CZ42=AO27)*(DC3:DC42=AO28)*(DD3:DD42="W"))+SUMPRODUCT((CZ3:CZ42=AO27)*(DC3:DC42=AO29)*(DD3:DD42="W"))+SUMPRODUCT((CZ3:CZ42=AO27)*(DC3:DC42=AO26)*(DD3:DD42="W"))+SUMPRODUCT((CZ3:CZ42=AO28)*(DC3:DC42=AO27)*(DE3:DE42="W"))+SUMPRODUCT((CZ3:CZ42=AO29)*(DC3:DC42=AO27)*(DE3:DE42="W"))+SUMPRODUCT((CZ3:CZ42=AO26)*(DC3:DC42=AO27)*(DE3:DE42="W"))</f>
        <v>0</v>
      </c>
      <c r="AQ27" s="221">
        <f>SUMPRODUCT((CZ3:CZ42=AO27)*(DC3:DC42=AO28)*(DD3:DD42="D"))+SUMPRODUCT((CZ3:CZ42=AO27)*(DC3:DC42=AO29)*(DD3:DD42="D"))+SUMPRODUCT((CZ3:CZ42=AO27)*(DC3:DC42=AO26)*(DD3:DD42="D"))+SUMPRODUCT((CZ3:CZ42=AO28)*(DC3:DC42=AO27)*(DD3:DD42="D"))+SUMPRODUCT((CZ3:CZ42=AO29)*(DC3:DC42=AO27)*(DD3:DD42="D"))+SUMPRODUCT((CZ3:CZ42=AO26)*(DC3:DC42=AO27)*(DD3:DD42="D"))</f>
        <v>0</v>
      </c>
      <c r="AR27" s="221">
        <f>SUMPRODUCT((CZ3:CZ42=AO27)*(DC3:DC42=AO28)*(DD3:DD42="L"))+SUMPRODUCT((CZ3:CZ42=AO27)*(DC3:DC42=AO29)*(DD3:DD42="L"))+SUMPRODUCT((CZ3:CZ42=AO27)*(DC3:DC42=AO26)*(DD3:DD42="L"))+SUMPRODUCT((CZ3:CZ42=AO28)*(DC3:DC42=AO27)*(DE3:DE42="L"))+SUMPRODUCT((CZ3:CZ42=AO29)*(DC3:DC42=AO27)*(DE3:DE42="L"))+SUMPRODUCT((CZ3:CZ42=AO26)*(DC3:DC42=AO27)*(DE3:DE42="L"))</f>
        <v>0</v>
      </c>
      <c r="AS27" s="221">
        <f>SUMPRODUCT((CZ3:CZ42=AO27)*(DC3:DC42=AO28)*DA3:DA42)+SUMPRODUCT((CZ3:CZ42=AO27)*(DC3:DC42=AO29)*DA3:DA42)+SUMPRODUCT((CZ3:CZ42=AO27)*(DC3:DC42=AO25)*DA3:DA42)+SUMPRODUCT((CZ3:CZ42=AO27)*(DC3:DC42=AO26)*DA3:DA42)+SUMPRODUCT((CZ3:CZ42=AO28)*(DC3:DC42=AO27)*DB3:DB42)+SUMPRODUCT((CZ3:CZ42=AO29)*(DC3:DC42=AO27)*DB3:DB42)+SUMPRODUCT((CZ3:CZ42=AO25)*(DC3:DC42=AO27)*DB3:DB42)+SUMPRODUCT((CZ3:CZ42=AO26)*(DC3:DC42=AO27)*DB3:DB42)</f>
        <v>0</v>
      </c>
      <c r="AT27" s="221">
        <f>SUMPRODUCT((CZ3:CZ42=AO27)*(DC3:DC42=AO28)*DB3:DB42)+SUMPRODUCT((CZ3:CZ42=AO27)*(DC3:DC42=AO29)*DB3:DB42)+SUMPRODUCT((CZ3:CZ42=AO27)*(DC3:DC42=AO25)*DB3:DB42)+SUMPRODUCT((CZ3:CZ42=AO27)*(DC3:DC42=AO26)*DB3:DB42)+SUMPRODUCT((CZ3:CZ42=AO28)*(DC3:DC42=AO27)*DA3:DA42)+SUMPRODUCT((CZ3:CZ42=AO29)*(DC3:DC42=AO27)*DA3:DA42)+SUMPRODUCT((CZ3:CZ42=AO25)*(DC3:DC42=AO27)*DA3:DA42)+SUMPRODUCT((CZ3:CZ42=AO26)*(DC3:DC42=AO27)*DA3:DA42)</f>
        <v>0</v>
      </c>
      <c r="AU27" s="221">
        <f>AS27-AT27+1000</f>
        <v>1000</v>
      </c>
      <c r="AV27" s="221" t="str">
        <f t="shared" si="104"/>
        <v/>
      </c>
      <c r="AW27" s="221" t="str">
        <f>IF(AO27&lt;&gt;"",VLOOKUP(AO27,B4:H40,7,FALSE),"")</f>
        <v/>
      </c>
      <c r="AX27" s="221" t="str">
        <f>IF(AO27&lt;&gt;"",VLOOKUP(AO27,B4:H40,5,FALSE),"")</f>
        <v/>
      </c>
      <c r="AY27" s="221" t="str">
        <f>IF(AO27&lt;&gt;"",VLOOKUP(AO27,B4:J40,9,FALSE),"")</f>
        <v/>
      </c>
      <c r="AZ27" s="221" t="str">
        <f t="shared" si="105"/>
        <v/>
      </c>
      <c r="BA27" s="221" t="str">
        <f>IF(AO27&lt;&gt;"",RANK(AZ27,AZ25:AZ29),"")</f>
        <v/>
      </c>
      <c r="BB27" s="221" t="str">
        <f>IF(AO27&lt;&gt;"",SUMPRODUCT((AZ25:AZ29=AZ27)*(AU25:AU29&gt;AU27)),"")</f>
        <v/>
      </c>
      <c r="BC27" s="221" t="str">
        <f>IF(AO27&lt;&gt;"",SUMPRODUCT((AZ25:AZ29=AZ27)*(AU25:AU29=AU27)*(AS25:AS29&gt;AS27)),"")</f>
        <v/>
      </c>
      <c r="BD27" s="221" t="str">
        <f>IF(AO27&lt;&gt;"",SUMPRODUCT((AZ25:AZ29=AZ27)*(AU25:AU29=AU27)*(AS25:AS29=AS27)*(AW25:AW29&gt;AW27)),"")</f>
        <v/>
      </c>
      <c r="BE27" s="221" t="str">
        <f>IF(AO27&lt;&gt;"",SUMPRODUCT((AZ25:AZ29=AZ27)*(AU25:AU29=AU27)*(AS25:AS29=AS27)*(AW25:AW29=AW27)*(AX25:AX29&gt;AX27)),"")</f>
        <v/>
      </c>
      <c r="BF27" s="221" t="str">
        <f>IF(AO27&lt;&gt;"",SUMPRODUCT((AZ25:AZ29=AZ27)*(AU25:AU29=AU27)*(AS25:AS29=AS27)*(AW25:AW29=AW27)*(AX25:AX29=AX27)*(AY25:AY29&gt;AY27)),"")</f>
        <v/>
      </c>
      <c r="BG27" s="221" t="str">
        <f t="shared" ref="BG27:BG28" si="111">IF(AO27&lt;&gt;"",IF(BG67&lt;&gt;"",IF(AN$64=3,BG67,BG67+AN$64),SUM(BA27:BF27)+1),"")</f>
        <v/>
      </c>
      <c r="BH27" s="221" t="str">
        <f>IF(AO27&lt;&gt;"",INDEX(AO26:AO29,MATCH(3,BG26:BG29,0),0),"")</f>
        <v/>
      </c>
      <c r="BI27" s="221" t="str">
        <f>IF(R25&lt;&gt;"",R25,"")</f>
        <v/>
      </c>
      <c r="BJ27" s="221">
        <f>SUMPRODUCT((CZ3:CZ42=BI27)*(DC3:DC42=BI28)*(DD3:DD42="W"))+SUMPRODUCT((CZ3:CZ42=BI27)*(DC3:DC42=BI29)*(DD3:DD42="W"))+SUMPRODUCT((CZ3:CZ42=BI27)*(DC3:DC42=BI30)*(DD3:DD42="W"))+SUMPRODUCT((CZ3:CZ42=BI28)*(DC3:DC42=BI27)*(DE3:DE42="W"))+SUMPRODUCT((CZ3:CZ42=BI29)*(DC3:DC42=BI27)*(DE3:DE42="W"))+SUMPRODUCT((CZ3:CZ42=BI30)*(DC3:DC42=BI27)*(DE3:DE42="W"))</f>
        <v>0</v>
      </c>
      <c r="BK27" s="221">
        <f>SUMPRODUCT((CZ3:CZ42=BI27)*(DC3:DC42=BI28)*(DD3:DD42="D"))+SUMPRODUCT((CZ3:CZ42=BI27)*(DC3:DC42=BI29)*(DD3:DD42="D"))+SUMPRODUCT((CZ3:CZ42=BI27)*(DC3:DC42=BI30)*(DD3:DD42="D"))+SUMPRODUCT((CZ3:CZ42=BI28)*(DC3:DC42=BI27)*(DD3:DD42="D"))+SUMPRODUCT((CZ3:CZ42=BI29)*(DC3:DC42=BI27)*(DD3:DD42="D"))+SUMPRODUCT((CZ3:CZ42=BI30)*(DC3:DC42=BI27)*(DD3:DD42="D"))</f>
        <v>0</v>
      </c>
      <c r="BL27" s="221">
        <f>SUMPRODUCT((CZ3:CZ42=BI27)*(DC3:DC42=BI28)*(DD3:DD42="L"))+SUMPRODUCT((CZ3:CZ42=BI27)*(DC3:DC42=BI29)*(DD3:DD42="L"))+SUMPRODUCT((CZ3:CZ42=BI27)*(DC3:DC42=BI30)*(DD3:DD42="L"))+SUMPRODUCT((CZ3:CZ42=BI28)*(DC3:DC42=BI27)*(DE3:DE42="L"))+SUMPRODUCT((CZ3:CZ42=BI29)*(DC3:DC42=BI27)*(DE3:DE42="L"))+SUMPRODUCT((CZ3:CZ42=BI30)*(DC3:DC42=BI27)*(DE3:DE42="L"))</f>
        <v>0</v>
      </c>
      <c r="BM27" s="221">
        <f>SUMPRODUCT((CZ3:CZ42=BI27)*(DC3:DC42=BI28)*DA3:DA42)+SUMPRODUCT((CZ3:CZ42=BI27)*(DC3:DC42=BI29)*DA3:DA42)+SUMPRODUCT((CZ3:CZ42=BI27)*(DC3:DC42=BI25)*DA3:DA42)+SUMPRODUCT((CZ3:CZ42=BI27)*(DC3:DC42=BI26)*DA3:DA42)+SUMPRODUCT((CZ3:CZ42=BI28)*(DC3:DC42=BI27)*DB3:DB42)+SUMPRODUCT((CZ3:CZ42=BI29)*(DC3:DC42=BI27)*DB3:DB42)+SUMPRODUCT((CZ3:CZ42=BI25)*(DC3:DC42=BI27)*DB3:DB42)+SUMPRODUCT((CZ3:CZ42=BI26)*(DC3:DC42=BI27)*DB3:DB42)</f>
        <v>0</v>
      </c>
      <c r="BN27" s="221">
        <f>SUMPRODUCT((CZ3:CZ42=BI27)*(DC3:DC42=BI28)*DB3:DB42)+SUMPRODUCT((CZ3:CZ42=BI27)*(DC3:DC42=BI29)*DB3:DB42)+SUMPRODUCT((CZ3:CZ42=BI27)*(DC3:DC42=BI25)*DB3:DB42)+SUMPRODUCT((CZ3:CZ42=BI27)*(DC3:DC42=BI26)*DB3:DB42)+SUMPRODUCT((CZ3:CZ42=BI28)*(DC3:DC42=BI27)*DA3:DA42)+SUMPRODUCT((CZ3:CZ42=BI29)*(DC3:DC42=BI27)*DA3:DA42)+SUMPRODUCT((CZ3:CZ42=BI25)*(DC3:DC42=BI27)*DA3:DA42)+SUMPRODUCT((CZ3:CZ42=BI26)*(DC3:DC42=BI27)*DA3:DA42)</f>
        <v>0</v>
      </c>
      <c r="BO27" s="221">
        <f>BM27-BN27+1000</f>
        <v>1000</v>
      </c>
      <c r="BP27" s="221" t="str">
        <f t="shared" ref="BP27:BP28" si="112">IF(BI27&lt;&gt;"",BJ27*3+BK27*1,"")</f>
        <v/>
      </c>
      <c r="BQ27" s="221" t="str">
        <f>IF(BI27&lt;&gt;"",VLOOKUP(BI27,B4:H40,7,FALSE),"")</f>
        <v/>
      </c>
      <c r="BR27" s="221" t="str">
        <f>IF(BI27&lt;&gt;"",VLOOKUP(BI27,B4:H40,5,FALSE),"")</f>
        <v/>
      </c>
      <c r="BS27" s="221" t="str">
        <f>IF(BI27&lt;&gt;"",VLOOKUP(BI27,B4:J40,9,FALSE),"")</f>
        <v/>
      </c>
      <c r="BT27" s="221" t="str">
        <f t="shared" ref="BT27:BT28" si="113">BP27</f>
        <v/>
      </c>
      <c r="BU27" s="221" t="str">
        <f>IF(BI27&lt;&gt;"",RANK(BT27,BT25:BT29),"")</f>
        <v/>
      </c>
      <c r="BV27" s="221" t="str">
        <f>IF(BI27&lt;&gt;"",SUMPRODUCT((BT25:BT29=BT27)*(BO25:BO29&gt;BO27)),"")</f>
        <v/>
      </c>
      <c r="BW27" s="221" t="str">
        <f>IF(BI27&lt;&gt;"",SUMPRODUCT((BT25:BT29=BT27)*(BO25:BO29=BO27)*(BM25:BM29&gt;BM27)),"")</f>
        <v/>
      </c>
      <c r="BX27" s="221" t="str">
        <f>IF(BI27&lt;&gt;"",SUMPRODUCT((BT25:BT29=BT27)*(BO25:BO29=BO27)*(BM25:BM29=BM27)*(BQ25:BQ29&gt;BQ27)),"")</f>
        <v/>
      </c>
      <c r="BY27" s="221" t="str">
        <f>IF(BI27&lt;&gt;"",SUMPRODUCT((BT25:BT29=BT27)*(BO25:BO29=BO27)*(BM25:BM29=BM27)*(BQ25:BQ29=BQ27)*(BR25:BR29&gt;BR27)),"")</f>
        <v/>
      </c>
      <c r="BZ27" s="221" t="str">
        <f>IF(BI27&lt;&gt;"",SUMPRODUCT((BT25:BT29=BT27)*(BO25:BO29=BO27)*(BM25:BM29=BM27)*(BQ25:BQ29=BQ27)*(BR25:BR29=BR27)*(BS25:BS29&gt;BS27)),"")</f>
        <v/>
      </c>
      <c r="CA27" s="221" t="str">
        <f>IF(BI27&lt;&gt;"",SUM(BU27:BZ27)+2,"")</f>
        <v/>
      </c>
      <c r="CB27" s="221" t="str">
        <f>IF(BI27&lt;&gt;"",INDEX(BI27:BI29,MATCH(3,CA27:CA29,0),0),"")</f>
        <v/>
      </c>
      <c r="CW27" s="221" t="str">
        <f>IF(CB27&lt;&gt;"",CB27,IF(BH27&lt;&gt;"",BH27,IF(AN27&lt;&gt;"",AN27,N27)))</f>
        <v>Czech Republic</v>
      </c>
      <c r="CX27" s="221">
        <v>3</v>
      </c>
      <c r="CY27" s="221">
        <v>25</v>
      </c>
      <c r="CZ27" s="221" t="str">
        <f>Tournament!H37</f>
        <v>Romania</v>
      </c>
      <c r="DA27" s="221">
        <f>IF(AND(Tournament!J37&lt;&gt;"",Tournament!L37&lt;&gt;""),Tournament!J37,0)</f>
        <v>0</v>
      </c>
      <c r="DB27" s="221">
        <f>IF(AND(Tournament!L37&lt;&gt;"",Tournament!J37&lt;&gt;""),Tournament!L37,0)</f>
        <v>0</v>
      </c>
      <c r="DC27" s="221" t="str">
        <f>Tournament!N37</f>
        <v>Albania</v>
      </c>
      <c r="DD27" s="221" t="str">
        <f>IF(AND(Tournament!J37&lt;&gt;"",Tournament!L37&lt;&gt;""),IF(DA27&gt;DB27,"W",IF(DA27=DB27,"D","L")),"")</f>
        <v/>
      </c>
      <c r="DE27" s="221" t="str">
        <f t="shared" si="0"/>
        <v/>
      </c>
      <c r="DH27" s="224" t="s">
        <v>5</v>
      </c>
      <c r="DI27" s="225" t="s">
        <v>15</v>
      </c>
      <c r="DJ27" s="225" t="s">
        <v>111</v>
      </c>
      <c r="DK27" s="225" t="s">
        <v>112</v>
      </c>
      <c r="DL27" s="224" t="s">
        <v>5</v>
      </c>
      <c r="DM27" s="224" t="s">
        <v>15</v>
      </c>
      <c r="DN27" s="224" t="s">
        <v>112</v>
      </c>
      <c r="DO27" s="224" t="s">
        <v>111</v>
      </c>
      <c r="DP27" s="225"/>
      <c r="DQ27" s="226">
        <f>IFERROR(MATCH(DQ12,DH27:DK27,0),0)</f>
        <v>2</v>
      </c>
      <c r="DR27" s="226">
        <f>IFERROR(MATCH(DR12,DH27:DK27,0),0)</f>
        <v>3</v>
      </c>
      <c r="DS27" s="226">
        <f>IFERROR(MATCH(DS12,DH27:DK27,0),0)</f>
        <v>1</v>
      </c>
      <c r="DT27" s="226">
        <f>IFERROR(MATCH(DT12,DH27:DK27,0),0)</f>
        <v>0</v>
      </c>
      <c r="DU27" s="226">
        <f t="shared" si="57"/>
        <v>6</v>
      </c>
      <c r="DW27" s="221" t="str">
        <f>VLOOKUP(2,A18:B21,2,FALSE)</f>
        <v>Ukraine</v>
      </c>
      <c r="DX27" s="225"/>
      <c r="DY27" s="221">
        <f ca="1">VLOOKUP(DZ27,HU25:HV29,2,FALSE)</f>
        <v>4</v>
      </c>
      <c r="DZ27" s="221" t="str">
        <f t="shared" si="106"/>
        <v>Turkey</v>
      </c>
      <c r="EA27" s="221">
        <f ca="1">SUMPRODUCT((HX3:HX42=DZ27)*(IB3:IB42="W"))+SUMPRODUCT((IA3:IA42=DZ27)*(IC3:IC42="W"))</f>
        <v>0</v>
      </c>
      <c r="EB27" s="221">
        <f ca="1">SUMPRODUCT((HX3:HX42=DZ27)*(IB3:IB42="D"))+SUMPRODUCT((IA3:IA42=DZ27)*(IC3:IC42="D"))</f>
        <v>0</v>
      </c>
      <c r="EC27" s="221">
        <f ca="1">SUMPRODUCT((HX3:HX42=DZ27)*(IB3:IB42="L"))+SUMPRODUCT((IA3:IA42=DZ27)*(IC3:IC42="L"))</f>
        <v>0</v>
      </c>
      <c r="ED27" s="221">
        <f ca="1">SUMIF(HX3:HX60,DZ27,HY3:HY60)+SUMIF(IA3:IA60,DZ27,HZ3:HZ60)</f>
        <v>0</v>
      </c>
      <c r="EE27" s="221">
        <f ca="1">SUMIF(IA3:IA60,DZ27,HY3:HY60)+SUMIF(HX3:HX60,DZ27,HZ3:HZ60)</f>
        <v>0</v>
      </c>
      <c r="EF27" s="221">
        <f t="shared" ca="1" si="98"/>
        <v>1000</v>
      </c>
      <c r="EG27" s="221">
        <f t="shared" ca="1" si="99"/>
        <v>0</v>
      </c>
      <c r="EH27" s="221">
        <v>6</v>
      </c>
      <c r="EI27" s="221">
        <f ca="1">IF(COUNTIF(EG25:EG29,4)&lt;&gt;4,RANK(EG27,EG25:EG29),EG67)</f>
        <v>1</v>
      </c>
      <c r="EK27" s="221">
        <f ca="1">SUMPRODUCT((EI25:EI28=EI27)*(EH25:EH28&lt;EH27))+EI27</f>
        <v>1</v>
      </c>
      <c r="EL27" s="221" t="str">
        <f ca="1">INDEX(DZ25:DZ29,MATCH(3,EK25:EK29,0),0)</f>
        <v>Croatia</v>
      </c>
      <c r="EM27" s="221">
        <f ca="1">INDEX(EI25:EI29,MATCH(EL27,DZ25:DZ29,0),0)</f>
        <v>1</v>
      </c>
      <c r="EN27" s="221" t="str">
        <f ca="1">IF(AND(EN26&lt;&gt;"",EM27=1),EL27,"")</f>
        <v>Croatia</v>
      </c>
      <c r="EO27" s="221" t="str">
        <f ca="1">IF(AND(EO26&lt;&gt;"",EM28=2),EL28,"")</f>
        <v/>
      </c>
      <c r="EP27" s="221" t="str">
        <f ca="1">IF(AND(EP26&lt;&gt;"",EM29=3),EL29,"")</f>
        <v/>
      </c>
      <c r="ES27" s="221" t="str">
        <f t="shared" ca="1" si="107"/>
        <v>Croatia</v>
      </c>
      <c r="ET27" s="221">
        <f ca="1">SUMPRODUCT((HX3:HX42=ES27)*(IA3:IA42=ES28)*(IB3:IB42="W"))+SUMPRODUCT((HX3:HX42=ES27)*(IA3:IA42=ES29)*(IB3:IB42="W"))+SUMPRODUCT((HX3:HX42=ES27)*(IA3:IA42=ES25)*(IB3:IB42="W"))+SUMPRODUCT((HX3:HX42=ES27)*(IA3:IA42=ES26)*(IB3:IB42="W"))+SUMPRODUCT((HX3:HX42=ES28)*(IA3:IA42=ES27)*(IC3:IC42="W"))+SUMPRODUCT((HX3:HX42=ES29)*(IA3:IA42=ES27)*(IC3:IC42="W"))+SUMPRODUCT((HX3:HX42=ES25)*(IA3:IA42=ES27)*(IC3:IC42="W"))+SUMPRODUCT((HX3:HX42=ES26)*(IA3:IA42=ES27)*(IC3:IC42="W"))</f>
        <v>0</v>
      </c>
      <c r="EU27" s="221">
        <f ca="1">SUMPRODUCT((HX3:HX42=ES27)*(IA3:IA42=ES28)*(IB3:IB42="D"))+SUMPRODUCT((HX3:HX42=ES27)*(IA3:IA42=ES29)*(IB3:IB42="D"))+SUMPRODUCT((HX3:HX42=ES27)*(IA3:IA42=ES25)*(IB3:IB42="D"))+SUMPRODUCT((HX3:HX42=ES27)*(IA3:IA42=ES26)*(IB3:IB42="D"))+SUMPRODUCT((HX3:HX42=ES28)*(IA3:IA42=ES27)*(IB3:IB42="D"))+SUMPRODUCT((HX3:HX42=ES29)*(IA3:IA42=ES27)*(IB3:IB42="D"))+SUMPRODUCT((HX3:HX42=ES25)*(IA3:IA42=ES27)*(IB3:IB42="D"))+SUMPRODUCT((HX3:HX42=ES26)*(IA3:IA42=ES27)*(IB3:IB42="D"))</f>
        <v>0</v>
      </c>
      <c r="EV27" s="221">
        <f ca="1">SUMPRODUCT((HX3:HX42=ES27)*(IA3:IA42=ES28)*(IB3:IB42="L"))+SUMPRODUCT((HX3:HX42=ES27)*(IA3:IA42=ES29)*(IB3:IB42="L"))+SUMPRODUCT((HX3:HX42=ES27)*(IA3:IA42=ES25)*(IB3:IB42="L"))+SUMPRODUCT((HX3:HX42=ES27)*(IA3:IA42=ES26)*(IB3:IB42="L"))+SUMPRODUCT((HX3:HX42=ES28)*(IA3:IA42=ES27)*(IC3:IC42="L"))+SUMPRODUCT((HX3:HX42=ES29)*(IA3:IA42=ES27)*(IC3:IC42="L"))+SUMPRODUCT((HX3:HX42=ES25)*(IA3:IA42=ES27)*(IC3:IC42="L"))+SUMPRODUCT((HX3:HX42=ES26)*(IA3:IA42=ES27)*(IC3:IC42="L"))</f>
        <v>0</v>
      </c>
      <c r="EW27" s="221">
        <f ca="1">SUMPRODUCT((HX3:HX42=ES27)*(IA3:IA42=ES28)*HY3:HY42)+SUMPRODUCT((HX3:HX42=ES27)*(IA3:IA42=ES29)*HY3:HY42)+SUMPRODUCT((HX3:HX42=ES27)*(IA3:IA42=ES25)*HY3:HY42)+SUMPRODUCT((HX3:HX42=ES27)*(IA3:IA42=ES26)*HY3:HY42)+SUMPRODUCT((HX3:HX42=ES28)*(IA3:IA42=ES27)*HZ3:HZ42)+SUMPRODUCT((HX3:HX42=ES29)*(IA3:IA42=ES27)*HZ3:HZ42)+SUMPRODUCT((HX3:HX42=ES25)*(IA3:IA42=ES27)*HZ3:HZ42)+SUMPRODUCT((HX3:HX42=ES26)*(IA3:IA42=ES27)*HZ3:HZ42)</f>
        <v>0</v>
      </c>
      <c r="EX27" s="221">
        <f ca="1">SUMPRODUCT((HX3:HX42=ES27)*(IA3:IA42=ES28)*HZ3:HZ42)+SUMPRODUCT((HX3:HX42=ES27)*(IA3:IA42=ES29)*HZ3:HZ42)+SUMPRODUCT((HX3:HX42=ES27)*(IA3:IA42=ES25)*HZ3:HZ42)+SUMPRODUCT((HX3:HX42=ES27)*(IA3:IA42=ES26)*HZ3:HZ42)+SUMPRODUCT((HX3:HX42=ES28)*(IA3:IA42=ES27)*HY3:HY42)+SUMPRODUCT((HX3:HX42=ES29)*(IA3:IA42=ES27)*HY3:HY42)+SUMPRODUCT((HX3:HX42=ES25)*(IA3:IA42=ES27)*HY3:HY42)+SUMPRODUCT((HX3:HX42=ES26)*(IA3:IA42=ES27)*HY3:HY42)</f>
        <v>0</v>
      </c>
      <c r="EY27" s="221">
        <f ca="1">EW27-EX27+1000</f>
        <v>1000</v>
      </c>
      <c r="EZ27" s="221">
        <f t="shared" ca="1" si="100"/>
        <v>0</v>
      </c>
      <c r="FA27" s="221">
        <f ca="1">IF(ES27&lt;&gt;"",VLOOKUP(ES27,DZ4:EF40,7,FALSE),"")</f>
        <v>1000</v>
      </c>
      <c r="FB27" s="221">
        <f ca="1">IF(ES27&lt;&gt;"",VLOOKUP(ES27,DZ4:EF40,5,FALSE),"")</f>
        <v>0</v>
      </c>
      <c r="FC27" s="221">
        <f ca="1">IF(ES27&lt;&gt;"",VLOOKUP(ES27,DZ4:EH40,9,FALSE),"")</f>
        <v>14</v>
      </c>
      <c r="FD27" s="221">
        <f t="shared" ca="1" si="101"/>
        <v>0</v>
      </c>
      <c r="FE27" s="221">
        <f ca="1">IF(ES27&lt;&gt;"",RANK(FD27,FD25:FD29),"")</f>
        <v>1</v>
      </c>
      <c r="FF27" s="221">
        <f ca="1">IF(ES27&lt;&gt;"",SUMPRODUCT((FD25:FD29=FD27)*(EY25:EY29&gt;EY27)),"")</f>
        <v>0</v>
      </c>
      <c r="FG27" s="221">
        <f ca="1">IF(ES27&lt;&gt;"",SUMPRODUCT((FD25:FD29=FD27)*(EY25:EY29=EY27)*(EW25:EW29&gt;EW27)),"")</f>
        <v>0</v>
      </c>
      <c r="FH27" s="221">
        <f ca="1">IF(ES27&lt;&gt;"",SUMPRODUCT((FD25:FD29=FD27)*(EY25:EY29=EY27)*(EW25:EW29=EW27)*(FA25:FA29&gt;FA27)),"")</f>
        <v>0</v>
      </c>
      <c r="FI27" s="221">
        <f ca="1">IF(ES27&lt;&gt;"",SUMPRODUCT((FD25:FD29=FD27)*(EY25:EY29=EY27)*(EW25:EW29=EW27)*(FA25:FA29=FA27)*(FB25:FB29&gt;FB27)),"")</f>
        <v>0</v>
      </c>
      <c r="FJ27" s="221">
        <f ca="1">IF(ES27&lt;&gt;"",SUMPRODUCT((FD25:FD29=FD27)*(EY25:EY29=EY27)*(EW25:EW29=EW27)*(FA25:FA29=FA27)*(FB25:FB29=FB27)*(FC25:FC29&gt;FC27)),"")</f>
        <v>1</v>
      </c>
      <c r="FK27" s="221">
        <f t="shared" ca="1" si="108"/>
        <v>2</v>
      </c>
      <c r="FL27" s="221" t="str">
        <f ca="1">IF(ES27&lt;&gt;"",INDEX(ES25:ES29,MATCH(3,FK25:FK29,0),0),"")</f>
        <v>Czech Republic</v>
      </c>
      <c r="FM27" s="221" t="str">
        <f ca="1">IF(EO26&lt;&gt;"",EO26,"")</f>
        <v/>
      </c>
      <c r="FN27" s="221">
        <f ca="1">SUMPRODUCT((HX3:HX42=FM27)*(IA3:IA42=FM28)*(IB3:IB42="W"))+SUMPRODUCT((HX3:HX42=FM27)*(IA3:IA42=FM29)*(IB3:IB42="W"))+SUMPRODUCT((HX3:HX42=FM27)*(IA3:IA42=FM26)*(IB3:IB42="W"))+SUMPRODUCT((HX3:HX42=FM28)*(IA3:IA42=FM27)*(IC3:IC42="W"))+SUMPRODUCT((HX3:HX42=FM29)*(IA3:IA42=FM27)*(IC3:IC42="W"))+SUMPRODUCT((HX3:HX42=FM26)*(IA3:IA42=FM27)*(IC3:IC42="W"))</f>
        <v>0</v>
      </c>
      <c r="FO27" s="221">
        <f ca="1">SUMPRODUCT((HX3:HX42=FM27)*(IA3:IA42=FM28)*(IB3:IB42="D"))+SUMPRODUCT((HX3:HX42=FM27)*(IA3:IA42=FM29)*(IB3:IB42="D"))+SUMPRODUCT((HX3:HX42=FM27)*(IA3:IA42=FM26)*(IB3:IB42="D"))+SUMPRODUCT((HX3:HX42=FM28)*(IA3:IA42=FM27)*(IB3:IB42="D"))+SUMPRODUCT((HX3:HX42=FM29)*(IA3:IA42=FM27)*(IB3:IB42="D"))+SUMPRODUCT((HX3:HX42=FM26)*(IA3:IA42=FM27)*(IB3:IB42="D"))</f>
        <v>0</v>
      </c>
      <c r="FP27" s="221">
        <f ca="1">SUMPRODUCT((HX3:HX42=FM27)*(IA3:IA42=FM28)*(IB3:IB42="L"))+SUMPRODUCT((HX3:HX42=FM27)*(IA3:IA42=FM29)*(IB3:IB42="L"))+SUMPRODUCT((HX3:HX42=FM27)*(IA3:IA42=FM26)*(IB3:IB42="L"))+SUMPRODUCT((HX3:HX42=FM28)*(IA3:IA42=FM27)*(IC3:IC42="L"))+SUMPRODUCT((HX3:HX42=FM29)*(IA3:IA42=FM27)*(IC3:IC42="L"))+SUMPRODUCT((HX3:HX42=FM26)*(IA3:IA42=FM27)*(IC3:IC42="L"))</f>
        <v>0</v>
      </c>
      <c r="FQ27" s="221">
        <f ca="1">SUMPRODUCT((HX3:HX42=FM27)*(IA3:IA42=FM28)*HY3:HY42)+SUMPRODUCT((HX3:HX42=FM27)*(IA3:IA42=FM29)*HY3:HY42)+SUMPRODUCT((HX3:HX42=FM27)*(IA3:IA42=FM25)*HY3:HY42)+SUMPRODUCT((HX3:HX42=FM27)*(IA3:IA42=FM26)*HY3:HY42)+SUMPRODUCT((HX3:HX42=FM28)*(IA3:IA42=FM27)*HZ3:HZ42)+SUMPRODUCT((HX3:HX42=FM29)*(IA3:IA42=FM27)*HZ3:HZ42)+SUMPRODUCT((HX3:HX42=FM25)*(IA3:IA42=FM27)*HZ3:HZ42)+SUMPRODUCT((HX3:HX42=FM26)*(IA3:IA42=FM27)*HZ3:HZ42)</f>
        <v>0</v>
      </c>
      <c r="FR27" s="221">
        <f ca="1">SUMPRODUCT((HX3:HX42=FM27)*(IA3:IA42=FM28)*HZ3:HZ42)+SUMPRODUCT((HX3:HX42=FM27)*(IA3:IA42=FM29)*HZ3:HZ42)+SUMPRODUCT((HX3:HX42=FM27)*(IA3:IA42=FM25)*HZ3:HZ42)+SUMPRODUCT((HX3:HX42=FM27)*(IA3:IA42=FM26)*HZ3:HZ42)+SUMPRODUCT((HX3:HX42=FM28)*(IA3:IA42=FM27)*HY3:HY42)+SUMPRODUCT((HX3:HX42=FM29)*(IA3:IA42=FM27)*HY3:HY42)+SUMPRODUCT((HX3:HX42=FM25)*(IA3:IA42=FM27)*HY3:HY42)+SUMPRODUCT((HX3:HX42=FM26)*(IA3:IA42=FM27)*HY3:HY42)</f>
        <v>0</v>
      </c>
      <c r="FS27" s="221">
        <f ca="1">FQ27-FR27+1000</f>
        <v>1000</v>
      </c>
      <c r="FT27" s="221" t="str">
        <f t="shared" ca="1" si="109"/>
        <v/>
      </c>
      <c r="FU27" s="221" t="str">
        <f ca="1">IF(FM27&lt;&gt;"",VLOOKUP(FM27,DZ4:EF40,7,FALSE),"")</f>
        <v/>
      </c>
      <c r="FV27" s="221" t="str">
        <f ca="1">IF(FM27&lt;&gt;"",VLOOKUP(FM27,DZ4:EF40,5,FALSE),"")</f>
        <v/>
      </c>
      <c r="FW27" s="221" t="str">
        <f ca="1">IF(FM27&lt;&gt;"",VLOOKUP(FM27,DZ4:EH40,9,FALSE),"")</f>
        <v/>
      </c>
      <c r="FX27" s="221" t="str">
        <f t="shared" ca="1" si="110"/>
        <v/>
      </c>
      <c r="FY27" s="221" t="str">
        <f ca="1">IF(FM27&lt;&gt;"",RANK(FX27,FX25:FX29),"")</f>
        <v/>
      </c>
      <c r="FZ27" s="221" t="str">
        <f ca="1">IF(FM27&lt;&gt;"",SUMPRODUCT((FX25:FX29=FX27)*(FS25:FS29&gt;FS27)),"")</f>
        <v/>
      </c>
      <c r="GA27" s="221" t="str">
        <f ca="1">IF(FM27&lt;&gt;"",SUMPRODUCT((FX25:FX29=FX27)*(FS25:FS29=FS27)*(FQ25:FQ29&gt;FQ27)),"")</f>
        <v/>
      </c>
      <c r="GB27" s="221" t="str">
        <f ca="1">IF(FM27&lt;&gt;"",SUMPRODUCT((FX25:FX29=FX27)*(FS25:FS29=FS27)*(FQ25:FQ29=FQ27)*(FU25:FU29&gt;FU27)),"")</f>
        <v/>
      </c>
      <c r="GC27" s="221" t="str">
        <f ca="1">IF(FM27&lt;&gt;"",SUMPRODUCT((FX25:FX29=FX27)*(FS25:FS29=FS27)*(FQ25:FQ29=FQ27)*(FU25:FU29=FU27)*(FV25:FV29&gt;FV27)),"")</f>
        <v/>
      </c>
      <c r="GD27" s="221" t="str">
        <f ca="1">IF(FM27&lt;&gt;"",SUMPRODUCT((FX25:FX29=FX27)*(FS25:FS29=FS27)*(FQ25:FQ29=FQ27)*(FU25:FU29=FU27)*(FV25:FV29=FV27)*(FW25:FW29&gt;FW27)),"")</f>
        <v/>
      </c>
      <c r="GE27" s="221" t="str">
        <f t="shared" ref="GE27:GE28" ca="1" si="114">IF(FM27&lt;&gt;"",IF(GE67&lt;&gt;"",IF(FL$64=3,GE67,GE67+FL$64),SUM(FY27:GD27)+1),"")</f>
        <v/>
      </c>
      <c r="GF27" s="221" t="str">
        <f ca="1">IF(FM27&lt;&gt;"",INDEX(FM26:FM29,MATCH(3,GE26:GE29,0),0),"")</f>
        <v/>
      </c>
      <c r="GG27" s="221" t="str">
        <f ca="1">IF(EP25&lt;&gt;"",EP25,"")</f>
        <v/>
      </c>
      <c r="GH27" s="221">
        <f ca="1">SUMPRODUCT((HX3:HX42=GG27)*(IA3:IA42=GG28)*(IB3:IB42="W"))+SUMPRODUCT((HX3:HX42=GG27)*(IA3:IA42=GG29)*(IB3:IB42="W"))+SUMPRODUCT((HX3:HX42=GG27)*(IA3:IA42=GG30)*(IB3:IB42="W"))+SUMPRODUCT((HX3:HX42=GG28)*(IA3:IA42=GG27)*(IC3:IC42="W"))+SUMPRODUCT((HX3:HX42=GG29)*(IA3:IA42=GG27)*(IC3:IC42="W"))+SUMPRODUCT((HX3:HX42=GG30)*(IA3:IA42=GG27)*(IC3:IC42="W"))</f>
        <v>0</v>
      </c>
      <c r="GI27" s="221">
        <f ca="1">SUMPRODUCT((HX3:HX42=GG27)*(IA3:IA42=GG28)*(IB3:IB42="D"))+SUMPRODUCT((HX3:HX42=GG27)*(IA3:IA42=GG29)*(IB3:IB42="D"))+SUMPRODUCT((HX3:HX42=GG27)*(IA3:IA42=GG30)*(IB3:IB42="D"))+SUMPRODUCT((HX3:HX42=GG28)*(IA3:IA42=GG27)*(IB3:IB42="D"))+SUMPRODUCT((HX3:HX42=GG29)*(IA3:IA42=GG27)*(IB3:IB42="D"))+SUMPRODUCT((HX3:HX42=GG30)*(IA3:IA42=GG27)*(IB3:IB42="D"))</f>
        <v>0</v>
      </c>
      <c r="GJ27" s="221">
        <f ca="1">SUMPRODUCT((HX3:HX42=GG27)*(IA3:IA42=GG28)*(IB3:IB42="L"))+SUMPRODUCT((HX3:HX42=GG27)*(IA3:IA42=GG29)*(IB3:IB42="L"))+SUMPRODUCT((HX3:HX42=GG27)*(IA3:IA42=GG30)*(IB3:IB42="L"))+SUMPRODUCT((HX3:HX42=GG28)*(IA3:IA42=GG27)*(IC3:IC42="L"))+SUMPRODUCT((HX3:HX42=GG29)*(IA3:IA42=GG27)*(IC3:IC42="L"))+SUMPRODUCT((HX3:HX42=GG30)*(IA3:IA42=GG27)*(IC3:IC42="L"))</f>
        <v>0</v>
      </c>
      <c r="GK27" s="221">
        <f ca="1">SUMPRODUCT((HX3:HX42=GG27)*(IA3:IA42=GG28)*HY3:HY42)+SUMPRODUCT((HX3:HX42=GG27)*(IA3:IA42=GG29)*HY3:HY42)+SUMPRODUCT((HX3:HX42=GG27)*(IA3:IA42=GG25)*HY3:HY42)+SUMPRODUCT((HX3:HX42=GG27)*(IA3:IA42=GG26)*HY3:HY42)+SUMPRODUCT((HX3:HX42=GG28)*(IA3:IA42=GG27)*HZ3:HZ42)+SUMPRODUCT((HX3:HX42=GG29)*(IA3:IA42=GG27)*HZ3:HZ42)+SUMPRODUCT((HX3:HX42=GG25)*(IA3:IA42=GG27)*HZ3:HZ42)+SUMPRODUCT((HX3:HX42=GG26)*(IA3:IA42=GG27)*HZ3:HZ42)</f>
        <v>0</v>
      </c>
      <c r="GL27" s="221">
        <f ca="1">SUMPRODUCT((HX3:HX42=GG27)*(IA3:IA42=GG28)*HZ3:HZ42)+SUMPRODUCT((HX3:HX42=GG27)*(IA3:IA42=GG29)*HZ3:HZ42)+SUMPRODUCT((HX3:HX42=GG27)*(IA3:IA42=GG25)*HZ3:HZ42)+SUMPRODUCT((HX3:HX42=GG27)*(IA3:IA42=GG26)*HZ3:HZ42)+SUMPRODUCT((HX3:HX42=GG28)*(IA3:IA42=GG27)*HY3:HY42)+SUMPRODUCT((HX3:HX42=GG29)*(IA3:IA42=GG27)*HY3:HY42)+SUMPRODUCT((HX3:HX42=GG25)*(IA3:IA42=GG27)*HY3:HY42)+SUMPRODUCT((HX3:HX42=GG26)*(IA3:IA42=GG27)*HY3:HY42)</f>
        <v>0</v>
      </c>
      <c r="GM27" s="221">
        <f ca="1">GK27-GL27+1000</f>
        <v>1000</v>
      </c>
      <c r="GN27" s="221" t="str">
        <f t="shared" ref="GN27:GN28" ca="1" si="115">IF(GG27&lt;&gt;"",GH27*3+GI27*1,"")</f>
        <v/>
      </c>
      <c r="GO27" s="221" t="str">
        <f ca="1">IF(GG27&lt;&gt;"",VLOOKUP(GG27,DZ4:EF40,7,FALSE),"")</f>
        <v/>
      </c>
      <c r="GP27" s="221" t="str">
        <f ca="1">IF(GG27&lt;&gt;"",VLOOKUP(GG27,DZ4:EF40,5,FALSE),"")</f>
        <v/>
      </c>
      <c r="GQ27" s="221" t="str">
        <f ca="1">IF(GG27&lt;&gt;"",VLOOKUP(GG27,DZ4:EH40,9,FALSE),"")</f>
        <v/>
      </c>
      <c r="GR27" s="221" t="str">
        <f t="shared" ref="GR27:GR28" ca="1" si="116">GN27</f>
        <v/>
      </c>
      <c r="GS27" s="221" t="str">
        <f ca="1">IF(GG27&lt;&gt;"",RANK(GR27,GR25:GR29),"")</f>
        <v/>
      </c>
      <c r="GT27" s="221" t="str">
        <f ca="1">IF(GG27&lt;&gt;"",SUMPRODUCT((GR25:GR29=GR27)*(GM25:GM29&gt;GM27)),"")</f>
        <v/>
      </c>
      <c r="GU27" s="221" t="str">
        <f ca="1">IF(GG27&lt;&gt;"",SUMPRODUCT((GR25:GR29=GR27)*(GM25:GM29=GM27)*(GK25:GK29&gt;GK27)),"")</f>
        <v/>
      </c>
      <c r="GV27" s="221" t="str">
        <f ca="1">IF(GG27&lt;&gt;"",SUMPRODUCT((GR25:GR29=GR27)*(GM25:GM29=GM27)*(GK25:GK29=GK27)*(GO25:GO29&gt;GO27)),"")</f>
        <v/>
      </c>
      <c r="GW27" s="221" t="str">
        <f ca="1">IF(GG27&lt;&gt;"",SUMPRODUCT((GR25:GR29=GR27)*(GM25:GM29=GM27)*(GK25:GK29=GK27)*(GO25:GO29=GO27)*(GP25:GP29&gt;GP27)),"")</f>
        <v/>
      </c>
      <c r="GX27" s="221" t="str">
        <f ca="1">IF(GG27&lt;&gt;"",SUMPRODUCT((GR25:GR29=GR27)*(GM25:GM29=GM27)*(GK25:GK29=GK27)*(GO25:GO29=GO27)*(GP25:GP29=GP27)*(GQ25:GQ29&gt;GQ27)),"")</f>
        <v/>
      </c>
      <c r="GY27" s="221" t="str">
        <f ca="1">IF(GG27&lt;&gt;"",SUM(GS27:GX27)+2,"")</f>
        <v/>
      </c>
      <c r="GZ27" s="221" t="str">
        <f ca="1">IF(GG27&lt;&gt;"",INDEX(GG27:GG29,MATCH(3,GY27:GY29,0),0),"")</f>
        <v/>
      </c>
      <c r="HU27" s="221" t="str">
        <f ca="1">IF(GZ27&lt;&gt;"",GZ27,IF(GF27&lt;&gt;"",GF27,IF(FL27&lt;&gt;"",FL27,EL27)))</f>
        <v>Czech Republic</v>
      </c>
      <c r="HV27" s="221">
        <v>3</v>
      </c>
      <c r="HW27" s="221">
        <v>25</v>
      </c>
      <c r="HX27" s="221" t="str">
        <f t="shared" si="3"/>
        <v>Romania</v>
      </c>
      <c r="HY27" s="223">
        <f ca="1">IF(OFFSET('Prediction Sheet'!$W34,0,HY$1)&lt;&gt;"",OFFSET('Prediction Sheet'!$W34,0,HY$1),0)</f>
        <v>0</v>
      </c>
      <c r="HZ27" s="223">
        <f ca="1">IF(OFFSET('Prediction Sheet'!$Y34,0,HY$1)&lt;&gt;"",OFFSET('Prediction Sheet'!$Y34,0,HY$1),0)</f>
        <v>0</v>
      </c>
      <c r="IA27" s="221" t="str">
        <f t="shared" si="4"/>
        <v>Albania</v>
      </c>
      <c r="IB27" s="221" t="str">
        <f ca="1">IF(AND(OFFSET('Prediction Sheet'!$W34,0,HY$1)&lt;&gt;"",OFFSET('Prediction Sheet'!$Y34,0,HY$1)&lt;&gt;""),IF(HY27&gt;HZ27,"W",IF(HY27=HZ27,"D","L")),"")</f>
        <v/>
      </c>
      <c r="IC27" s="221" t="str">
        <f t="shared" ca="1" si="5"/>
        <v/>
      </c>
      <c r="IF27" s="224" t="s">
        <v>5</v>
      </c>
      <c r="IG27" s="225" t="s">
        <v>15</v>
      </c>
      <c r="IH27" s="225" t="s">
        <v>111</v>
      </c>
      <c r="II27" s="225" t="s">
        <v>112</v>
      </c>
      <c r="IJ27" s="224" t="s">
        <v>5</v>
      </c>
      <c r="IK27" s="224" t="s">
        <v>15</v>
      </c>
      <c r="IL27" s="224" t="s">
        <v>112</v>
      </c>
      <c r="IM27" s="224" t="s">
        <v>111</v>
      </c>
      <c r="IN27" s="225"/>
      <c r="IO27" s="226">
        <f ca="1">IFERROR(MATCH(IO12,IF27:II27,0),0)</f>
        <v>2</v>
      </c>
      <c r="IP27" s="226">
        <f ca="1">IFERROR(MATCH(IP12,IF27:II27,0),0)</f>
        <v>3</v>
      </c>
      <c r="IQ27" s="226">
        <f ca="1">IFERROR(MATCH(IQ12,IF27:II27,0),0)</f>
        <v>1</v>
      </c>
      <c r="IR27" s="226">
        <f ca="1">IFERROR(MATCH(IR12,IF27:II27,0),0)</f>
        <v>0</v>
      </c>
      <c r="IS27" s="226">
        <f t="shared" ca="1" si="61"/>
        <v>6</v>
      </c>
      <c r="IU27" s="221" t="str">
        <f ca="1">VLOOKUP(2,DY18:DZ21,2,FALSE)</f>
        <v>Ukraine</v>
      </c>
      <c r="IV27" s="225">
        <f t="shared" ca="1" si="74"/>
        <v>1</v>
      </c>
      <c r="MW27" s="223"/>
      <c r="MX27" s="223"/>
      <c r="ND27" s="224"/>
      <c r="NE27" s="225"/>
      <c r="NF27" s="225"/>
      <c r="NG27" s="225"/>
      <c r="NH27" s="224"/>
      <c r="NI27" s="224"/>
      <c r="NJ27" s="224"/>
      <c r="NK27" s="224"/>
      <c r="NL27" s="225"/>
      <c r="NM27" s="226"/>
      <c r="NN27" s="226"/>
      <c r="NO27" s="226"/>
      <c r="NP27" s="226"/>
      <c r="NQ27" s="226"/>
      <c r="NT27" s="225"/>
      <c r="RU27" s="223"/>
      <c r="RV27" s="223"/>
      <c r="SB27" s="224"/>
      <c r="SC27" s="225"/>
      <c r="SD27" s="225"/>
      <c r="SE27" s="225"/>
      <c r="SF27" s="224"/>
      <c r="SG27" s="224"/>
      <c r="SH27" s="224"/>
      <c r="SI27" s="224"/>
      <c r="SJ27" s="225"/>
      <c r="SK27" s="226"/>
      <c r="SL27" s="226"/>
      <c r="SM27" s="226"/>
      <c r="SN27" s="226"/>
      <c r="SO27" s="226"/>
      <c r="SR27" s="225"/>
      <c r="WS27" s="223"/>
      <c r="WT27" s="223"/>
      <c r="WZ27" s="224"/>
      <c r="XA27" s="225"/>
      <c r="XB27" s="225"/>
      <c r="XC27" s="225"/>
      <c r="XD27" s="224"/>
      <c r="XE27" s="224"/>
      <c r="XF27" s="224"/>
      <c r="XG27" s="224"/>
      <c r="XH27" s="225"/>
      <c r="XI27" s="226"/>
      <c r="XJ27" s="226"/>
      <c r="XK27" s="226"/>
      <c r="XL27" s="226"/>
      <c r="XM27" s="226"/>
      <c r="XP27" s="225"/>
      <c r="ABQ27" s="223"/>
      <c r="ABR27" s="223"/>
      <c r="ABX27" s="224"/>
      <c r="ABY27" s="225"/>
      <c r="ABZ27" s="225"/>
      <c r="ACA27" s="225"/>
      <c r="ACB27" s="224"/>
      <c r="ACC27" s="224"/>
      <c r="ACD27" s="224"/>
      <c r="ACE27" s="224"/>
      <c r="ACF27" s="225"/>
      <c r="ACG27" s="226"/>
      <c r="ACH27" s="226"/>
      <c r="ACI27" s="226"/>
      <c r="ACJ27" s="226"/>
      <c r="ACK27" s="226"/>
      <c r="ACN27" s="225"/>
      <c r="AGO27" s="223"/>
      <c r="AGP27" s="223"/>
      <c r="AGV27" s="224"/>
      <c r="AGW27" s="225"/>
      <c r="AGX27" s="225"/>
      <c r="AGY27" s="225"/>
      <c r="AGZ27" s="224"/>
      <c r="AHA27" s="224"/>
      <c r="AHB27" s="224"/>
      <c r="AHC27" s="224"/>
      <c r="AHD27" s="225"/>
      <c r="AHE27" s="226"/>
      <c r="AHF27" s="226"/>
      <c r="AHG27" s="226"/>
      <c r="AHH27" s="226"/>
      <c r="AHI27" s="226"/>
      <c r="AHL27" s="225"/>
      <c r="ALM27" s="223"/>
      <c r="ALN27" s="223"/>
      <c r="ALT27" s="224"/>
      <c r="ALU27" s="225"/>
      <c r="ALV27" s="225"/>
      <c r="ALW27" s="225"/>
      <c r="ALX27" s="224"/>
      <c r="ALY27" s="224"/>
      <c r="ALZ27" s="224"/>
      <c r="AMA27" s="224"/>
      <c r="AMB27" s="225"/>
      <c r="AMC27" s="226"/>
      <c r="AMD27" s="226"/>
      <c r="AME27" s="226"/>
      <c r="AMF27" s="226"/>
      <c r="AMG27" s="226"/>
      <c r="AMJ27" s="225"/>
      <c r="AQK27" s="223"/>
      <c r="AQL27" s="223"/>
      <c r="AQR27" s="224"/>
      <c r="AQS27" s="225"/>
      <c r="AQT27" s="225"/>
      <c r="AQU27" s="225"/>
      <c r="AQV27" s="224"/>
      <c r="AQW27" s="224"/>
      <c r="AQX27" s="224"/>
      <c r="AQY27" s="224"/>
      <c r="AQZ27" s="225"/>
      <c r="ARA27" s="226"/>
      <c r="ARB27" s="226"/>
      <c r="ARC27" s="226"/>
      <c r="ARD27" s="226"/>
      <c r="ARE27" s="226"/>
      <c r="ARH27" s="225"/>
      <c r="AVI27" s="223"/>
      <c r="AVJ27" s="223"/>
      <c r="AVP27" s="224"/>
      <c r="AVQ27" s="225"/>
      <c r="AVR27" s="225"/>
      <c r="AVS27" s="225"/>
      <c r="AVT27" s="224"/>
      <c r="AVU27" s="224"/>
      <c r="AVV27" s="224"/>
      <c r="AVW27" s="224"/>
      <c r="AVX27" s="225"/>
      <c r="AVY27" s="226"/>
      <c r="AVZ27" s="226"/>
      <c r="AWA27" s="226"/>
      <c r="AWB27" s="226"/>
      <c r="AWC27" s="226"/>
      <c r="AWF27" s="225"/>
      <c r="BAG27" s="223"/>
      <c r="BAH27" s="223"/>
      <c r="BAN27" s="224"/>
      <c r="BAO27" s="225"/>
      <c r="BAP27" s="225"/>
      <c r="BAQ27" s="225"/>
      <c r="BAR27" s="224"/>
      <c r="BAS27" s="224"/>
      <c r="BAT27" s="224"/>
      <c r="BAU27" s="224"/>
      <c r="BAV27" s="225"/>
      <c r="BAW27" s="226"/>
      <c r="BAX27" s="226"/>
      <c r="BAY27" s="226"/>
      <c r="BAZ27" s="226"/>
      <c r="BBA27" s="226"/>
      <c r="BBD27" s="225"/>
      <c r="BFE27" s="223"/>
      <c r="BFF27" s="223"/>
      <c r="BFL27" s="224"/>
      <c r="BFM27" s="225"/>
      <c r="BFN27" s="225"/>
      <c r="BFO27" s="225"/>
      <c r="BFP27" s="224"/>
      <c r="BFQ27" s="224"/>
      <c r="BFR27" s="224"/>
      <c r="BFS27" s="224"/>
      <c r="BFT27" s="225"/>
      <c r="BFU27" s="226"/>
      <c r="BFV27" s="226"/>
      <c r="BFW27" s="226"/>
      <c r="BFX27" s="226"/>
      <c r="BFY27" s="226"/>
      <c r="BGB27" s="225"/>
      <c r="BKC27" s="223"/>
      <c r="BKD27" s="223"/>
      <c r="BKJ27" s="224"/>
      <c r="BKK27" s="225"/>
      <c r="BKL27" s="225"/>
      <c r="BKM27" s="225"/>
      <c r="BKN27" s="224"/>
      <c r="BKO27" s="224"/>
      <c r="BKP27" s="224"/>
      <c r="BKQ27" s="224"/>
      <c r="BKR27" s="225"/>
      <c r="BKS27" s="226"/>
      <c r="BKT27" s="226"/>
      <c r="BKU27" s="226"/>
      <c r="BKV27" s="226"/>
      <c r="BKW27" s="226"/>
      <c r="BKZ27" s="225"/>
      <c r="BPA27" s="223"/>
      <c r="BPB27" s="223"/>
      <c r="BPH27" s="224"/>
      <c r="BPI27" s="225"/>
      <c r="BPJ27" s="225"/>
      <c r="BPK27" s="225"/>
      <c r="BPL27" s="224"/>
      <c r="BPM27" s="224"/>
      <c r="BPN27" s="224"/>
      <c r="BPO27" s="224"/>
      <c r="BPP27" s="225"/>
      <c r="BPQ27" s="226"/>
      <c r="BPR27" s="226"/>
      <c r="BPS27" s="226"/>
      <c r="BPT27" s="226"/>
      <c r="BPU27" s="226"/>
      <c r="BPX27" s="225"/>
      <c r="BTY27" s="223"/>
      <c r="BTZ27" s="223"/>
      <c r="BUF27" s="224"/>
      <c r="BUG27" s="225"/>
      <c r="BUH27" s="225"/>
      <c r="BUI27" s="225"/>
      <c r="BUJ27" s="224"/>
      <c r="BUK27" s="224"/>
      <c r="BUL27" s="224"/>
      <c r="BUM27" s="224"/>
      <c r="BUN27" s="225"/>
      <c r="BUO27" s="226"/>
      <c r="BUP27" s="226"/>
      <c r="BUQ27" s="226"/>
      <c r="BUR27" s="226"/>
      <c r="BUS27" s="226"/>
      <c r="BUV27" s="225"/>
      <c r="BYW27" s="223"/>
      <c r="BYX27" s="223"/>
      <c r="BZD27" s="224"/>
      <c r="BZE27" s="225"/>
      <c r="BZF27" s="225"/>
      <c r="BZG27" s="225"/>
      <c r="BZH27" s="224"/>
      <c r="BZI27" s="224"/>
      <c r="BZJ27" s="224"/>
      <c r="BZK27" s="224"/>
      <c r="BZL27" s="225"/>
      <c r="BZM27" s="226"/>
      <c r="BZN27" s="226"/>
      <c r="BZO27" s="226"/>
      <c r="BZP27" s="226"/>
      <c r="BZQ27" s="226"/>
      <c r="BZT27" s="225"/>
      <c r="CDU27" s="223"/>
      <c r="CDV27" s="223"/>
      <c r="CEB27" s="224"/>
      <c r="CEC27" s="225"/>
      <c r="CED27" s="225"/>
      <c r="CEE27" s="225"/>
      <c r="CEF27" s="224"/>
      <c r="CEG27" s="224"/>
      <c r="CEH27" s="224"/>
      <c r="CEI27" s="224"/>
      <c r="CEJ27" s="225"/>
      <c r="CEK27" s="226"/>
      <c r="CEL27" s="226"/>
      <c r="CEM27" s="226"/>
      <c r="CEN27" s="226"/>
      <c r="CEO27" s="226"/>
      <c r="CER27" s="225"/>
      <c r="CIS27" s="223"/>
      <c r="CIT27" s="223"/>
      <c r="CIZ27" s="224"/>
      <c r="CJA27" s="225"/>
      <c r="CJB27" s="225"/>
      <c r="CJC27" s="225"/>
      <c r="CJD27" s="224"/>
      <c r="CJE27" s="224"/>
      <c r="CJF27" s="224"/>
      <c r="CJG27" s="224"/>
      <c r="CJH27" s="225"/>
      <c r="CJI27" s="226"/>
      <c r="CJJ27" s="226"/>
      <c r="CJK27" s="226"/>
      <c r="CJL27" s="226"/>
      <c r="CJM27" s="226"/>
      <c r="CJP27" s="225"/>
      <c r="CNQ27" s="223"/>
      <c r="CNR27" s="223"/>
      <c r="CNX27" s="224"/>
      <c r="CNY27" s="225"/>
      <c r="CNZ27" s="225"/>
      <c r="COA27" s="225"/>
      <c r="COB27" s="224"/>
      <c r="COC27" s="224"/>
      <c r="COD27" s="224"/>
      <c r="COE27" s="224"/>
      <c r="COF27" s="225"/>
      <c r="COG27" s="226"/>
      <c r="COH27" s="226"/>
      <c r="COI27" s="226"/>
      <c r="COJ27" s="226"/>
      <c r="COK27" s="226"/>
      <c r="CON27" s="225"/>
      <c r="CSO27" s="223"/>
      <c r="CSP27" s="223"/>
      <c r="CSV27" s="224"/>
      <c r="CSW27" s="225"/>
      <c r="CSX27" s="225"/>
      <c r="CSY27" s="225"/>
      <c r="CSZ27" s="224"/>
      <c r="CTA27" s="224"/>
      <c r="CTB27" s="224"/>
      <c r="CTC27" s="224"/>
      <c r="CTD27" s="225"/>
      <c r="CTE27" s="226"/>
      <c r="CTF27" s="226"/>
      <c r="CTG27" s="226"/>
      <c r="CTH27" s="226"/>
      <c r="CTI27" s="226"/>
      <c r="CTL27" s="225"/>
      <c r="CXM27" s="223"/>
      <c r="CXN27" s="223"/>
      <c r="CXT27" s="224"/>
      <c r="CXU27" s="225"/>
      <c r="CXV27" s="225"/>
      <c r="CXW27" s="225"/>
      <c r="CXX27" s="224"/>
      <c r="CXY27" s="224"/>
      <c r="CXZ27" s="224"/>
      <c r="CYA27" s="224"/>
      <c r="CYB27" s="225"/>
      <c r="CYC27" s="226"/>
      <c r="CYD27" s="226"/>
      <c r="CYE27" s="226"/>
      <c r="CYF27" s="226"/>
      <c r="CYG27" s="226"/>
      <c r="CYJ27" s="225"/>
      <c r="DCK27" s="223"/>
      <c r="DCL27" s="223"/>
      <c r="DCR27" s="224"/>
      <c r="DCS27" s="225"/>
      <c r="DCT27" s="225"/>
      <c r="DCU27" s="225"/>
      <c r="DCV27" s="224"/>
      <c r="DCW27" s="224"/>
      <c r="DCX27" s="224"/>
      <c r="DCY27" s="224"/>
      <c r="DCZ27" s="225"/>
      <c r="DDA27" s="226"/>
      <c r="DDB27" s="226"/>
      <c r="DDC27" s="226"/>
      <c r="DDD27" s="226"/>
      <c r="DDE27" s="226"/>
      <c r="DDH27" s="225"/>
      <c r="DHI27" s="223"/>
      <c r="DHJ27" s="223"/>
      <c r="DHP27" s="224"/>
      <c r="DHQ27" s="225"/>
      <c r="DHR27" s="225"/>
      <c r="DHS27" s="225"/>
      <c r="DHT27" s="224"/>
      <c r="DHU27" s="224"/>
      <c r="DHV27" s="224"/>
      <c r="DHW27" s="224"/>
      <c r="DHX27" s="225"/>
      <c r="DHY27" s="226"/>
      <c r="DHZ27" s="226"/>
      <c r="DIA27" s="226"/>
      <c r="DIB27" s="226"/>
      <c r="DIC27" s="226"/>
      <c r="DIF27" s="225"/>
      <c r="DMG27" s="223"/>
      <c r="DMH27" s="223"/>
      <c r="DMN27" s="224"/>
      <c r="DMO27" s="225"/>
      <c r="DMP27" s="225"/>
      <c r="DMQ27" s="225"/>
      <c r="DMR27" s="224"/>
      <c r="DMS27" s="224"/>
      <c r="DMT27" s="224"/>
      <c r="DMU27" s="224"/>
      <c r="DMV27" s="225"/>
      <c r="DMW27" s="226"/>
      <c r="DMX27" s="226"/>
      <c r="DMY27" s="226"/>
      <c r="DMZ27" s="226"/>
      <c r="DNA27" s="226"/>
      <c r="DND27" s="225"/>
      <c r="DRE27" s="223"/>
      <c r="DRF27" s="223"/>
      <c r="DRL27" s="224"/>
      <c r="DRM27" s="225"/>
      <c r="DRN27" s="225"/>
      <c r="DRO27" s="225"/>
      <c r="DRP27" s="224"/>
      <c r="DRQ27" s="224"/>
      <c r="DRR27" s="224"/>
      <c r="DRS27" s="224"/>
      <c r="DRT27" s="225"/>
      <c r="DRU27" s="226"/>
      <c r="DRV27" s="226"/>
      <c r="DRW27" s="226"/>
      <c r="DRX27" s="226"/>
      <c r="DRY27" s="226"/>
      <c r="DSB27" s="225"/>
      <c r="DWC27" s="223"/>
      <c r="DWD27" s="223"/>
      <c r="DWJ27" s="224"/>
      <c r="DWK27" s="225"/>
      <c r="DWL27" s="225"/>
      <c r="DWM27" s="225"/>
      <c r="DWN27" s="224"/>
      <c r="DWO27" s="224"/>
      <c r="DWP27" s="224"/>
      <c r="DWQ27" s="224"/>
      <c r="DWR27" s="225"/>
      <c r="DWS27" s="226"/>
      <c r="DWT27" s="226"/>
      <c r="DWU27" s="226"/>
      <c r="DWV27" s="226"/>
      <c r="DWW27" s="226"/>
      <c r="DWZ27" s="225"/>
      <c r="EBA27" s="223"/>
      <c r="EBB27" s="223"/>
      <c r="EBH27" s="224"/>
      <c r="EBI27" s="225"/>
      <c r="EBJ27" s="225"/>
      <c r="EBK27" s="225"/>
      <c r="EBL27" s="224"/>
      <c r="EBM27" s="224"/>
      <c r="EBN27" s="224"/>
      <c r="EBO27" s="224"/>
      <c r="EBP27" s="225"/>
      <c r="EBQ27" s="226"/>
      <c r="EBR27" s="226"/>
      <c r="EBS27" s="226"/>
      <c r="EBT27" s="226"/>
      <c r="EBU27" s="226"/>
      <c r="EBX27" s="225"/>
      <c r="EFY27" s="223"/>
      <c r="EFZ27" s="223"/>
      <c r="EGF27" s="224"/>
      <c r="EGG27" s="225"/>
      <c r="EGH27" s="225"/>
      <c r="EGI27" s="225"/>
      <c r="EGJ27" s="224"/>
      <c r="EGK27" s="224"/>
      <c r="EGL27" s="224"/>
      <c r="EGM27" s="224"/>
      <c r="EGN27" s="225"/>
      <c r="EGO27" s="226"/>
      <c r="EGP27" s="226"/>
      <c r="EGQ27" s="226"/>
      <c r="EGR27" s="226"/>
      <c r="EGS27" s="226"/>
      <c r="EGV27" s="225"/>
      <c r="EKW27" s="223"/>
      <c r="EKX27" s="223"/>
      <c r="ELD27" s="224"/>
      <c r="ELE27" s="225"/>
      <c r="ELF27" s="225"/>
      <c r="ELG27" s="225"/>
      <c r="ELH27" s="224"/>
      <c r="ELI27" s="224"/>
      <c r="ELJ27" s="224"/>
      <c r="ELK27" s="224"/>
      <c r="ELL27" s="225"/>
      <c r="ELM27" s="226"/>
      <c r="ELN27" s="226"/>
      <c r="ELO27" s="226"/>
      <c r="ELP27" s="226"/>
      <c r="ELQ27" s="226"/>
      <c r="ELT27" s="225"/>
      <c r="EPU27" s="223"/>
      <c r="EPV27" s="223"/>
      <c r="EQB27" s="224"/>
      <c r="EQC27" s="225"/>
      <c r="EQD27" s="225"/>
      <c r="EQE27" s="225"/>
      <c r="EQF27" s="224"/>
      <c r="EQG27" s="224"/>
      <c r="EQH27" s="224"/>
      <c r="EQI27" s="224"/>
      <c r="EQJ27" s="225"/>
      <c r="EQK27" s="226"/>
      <c r="EQL27" s="226"/>
      <c r="EQM27" s="226"/>
      <c r="EQN27" s="226"/>
      <c r="EQO27" s="226"/>
      <c r="EQR27" s="225"/>
      <c r="EUS27" s="223"/>
      <c r="EUT27" s="223"/>
      <c r="EUZ27" s="224"/>
      <c r="EVA27" s="225"/>
      <c r="EVB27" s="225"/>
      <c r="EVC27" s="225"/>
      <c r="EVD27" s="224"/>
      <c r="EVE27" s="224"/>
      <c r="EVF27" s="224"/>
      <c r="EVG27" s="224"/>
      <c r="EVH27" s="225"/>
      <c r="EVI27" s="226"/>
      <c r="EVJ27" s="226"/>
      <c r="EVK27" s="226"/>
      <c r="EVL27" s="226"/>
      <c r="EVM27" s="226"/>
      <c r="EVP27" s="225"/>
      <c r="EZQ27" s="223"/>
      <c r="EZR27" s="223"/>
      <c r="EZX27" s="224"/>
      <c r="EZY27" s="225"/>
      <c r="EZZ27" s="225"/>
      <c r="FAA27" s="225"/>
      <c r="FAB27" s="224"/>
      <c r="FAC27" s="224"/>
      <c r="FAD27" s="224"/>
      <c r="FAE27" s="224"/>
      <c r="FAF27" s="225"/>
      <c r="FAG27" s="226"/>
      <c r="FAH27" s="226"/>
      <c r="FAI27" s="226"/>
      <c r="FAJ27" s="226"/>
      <c r="FAK27" s="226"/>
      <c r="FAN27" s="225"/>
      <c r="FEO27" s="223"/>
      <c r="FEP27" s="223"/>
      <c r="FEV27" s="224"/>
      <c r="FEW27" s="225"/>
      <c r="FEX27" s="225"/>
      <c r="FEY27" s="225"/>
      <c r="FEZ27" s="224"/>
      <c r="FFA27" s="224"/>
      <c r="FFB27" s="224"/>
      <c r="FFC27" s="224"/>
      <c r="FFD27" s="225"/>
      <c r="FFE27" s="226"/>
      <c r="FFF27" s="226"/>
      <c r="FFG27" s="226"/>
      <c r="FFH27" s="226"/>
      <c r="FFI27" s="226"/>
      <c r="FFL27" s="225"/>
      <c r="FJM27" s="223"/>
      <c r="FJN27" s="223"/>
      <c r="FJT27" s="224"/>
      <c r="FJU27" s="225"/>
      <c r="FJV27" s="225"/>
      <c r="FJW27" s="225"/>
      <c r="FJX27" s="224"/>
      <c r="FJY27" s="224"/>
      <c r="FJZ27" s="224"/>
      <c r="FKA27" s="224"/>
      <c r="FKB27" s="225"/>
      <c r="FKC27" s="226"/>
      <c r="FKD27" s="226"/>
      <c r="FKE27" s="226"/>
      <c r="FKF27" s="226"/>
      <c r="FKG27" s="226"/>
      <c r="FKJ27" s="225"/>
      <c r="FOK27" s="223"/>
      <c r="FOL27" s="223"/>
      <c r="FOR27" s="224"/>
      <c r="FOS27" s="225"/>
      <c r="FOT27" s="225"/>
      <c r="FOU27" s="225"/>
      <c r="FOV27" s="224"/>
      <c r="FOW27" s="224"/>
      <c r="FOX27" s="224"/>
      <c r="FOY27" s="224"/>
      <c r="FOZ27" s="225"/>
      <c r="FPA27" s="226"/>
      <c r="FPB27" s="226"/>
      <c r="FPC27" s="226"/>
      <c r="FPD27" s="226"/>
      <c r="FPE27" s="226"/>
      <c r="FPH27" s="225"/>
      <c r="FTI27" s="223"/>
      <c r="FTJ27" s="223"/>
      <c r="FTP27" s="224"/>
      <c r="FTQ27" s="225"/>
      <c r="FTR27" s="225"/>
      <c r="FTS27" s="225"/>
      <c r="FTT27" s="224"/>
      <c r="FTU27" s="224"/>
      <c r="FTV27" s="224"/>
      <c r="FTW27" s="224"/>
      <c r="FTX27" s="225"/>
      <c r="FTY27" s="226"/>
      <c r="FTZ27" s="226"/>
      <c r="FUA27" s="226"/>
      <c r="FUB27" s="226"/>
      <c r="FUC27" s="226"/>
      <c r="FUF27" s="225"/>
      <c r="FYG27" s="223"/>
      <c r="FYH27" s="223"/>
      <c r="FYN27" s="224"/>
      <c r="FYO27" s="225"/>
      <c r="FYP27" s="225"/>
      <c r="FYQ27" s="225"/>
      <c r="FYR27" s="224"/>
      <c r="FYS27" s="224"/>
      <c r="FYT27" s="224"/>
      <c r="FYU27" s="224"/>
      <c r="FYV27" s="225"/>
      <c r="FYW27" s="226"/>
      <c r="FYX27" s="226"/>
      <c r="FYY27" s="226"/>
      <c r="FYZ27" s="226"/>
      <c r="FZA27" s="226"/>
      <c r="FZD27" s="225"/>
      <c r="GDE27" s="223"/>
      <c r="GDF27" s="223"/>
      <c r="GDL27" s="224"/>
      <c r="GDM27" s="225"/>
      <c r="GDN27" s="225"/>
      <c r="GDO27" s="225"/>
      <c r="GDP27" s="224"/>
      <c r="GDQ27" s="224"/>
      <c r="GDR27" s="224"/>
      <c r="GDS27" s="224"/>
      <c r="GDT27" s="225"/>
      <c r="GDU27" s="226"/>
      <c r="GDV27" s="226"/>
      <c r="GDW27" s="226"/>
      <c r="GDX27" s="226"/>
      <c r="GDY27" s="226"/>
      <c r="GEB27" s="225"/>
      <c r="GIC27" s="223"/>
      <c r="GID27" s="223"/>
      <c r="GIJ27" s="224"/>
      <c r="GIK27" s="225"/>
      <c r="GIL27" s="225"/>
      <c r="GIM27" s="225"/>
      <c r="GIN27" s="224"/>
      <c r="GIO27" s="224"/>
      <c r="GIP27" s="224"/>
      <c r="GIQ27" s="224"/>
      <c r="GIR27" s="225"/>
      <c r="GIS27" s="226"/>
      <c r="GIT27" s="226"/>
      <c r="GIU27" s="226"/>
      <c r="GIV27" s="226"/>
      <c r="GIW27" s="226"/>
      <c r="GIZ27" s="225"/>
      <c r="GNA27" s="223"/>
      <c r="GNB27" s="223"/>
      <c r="GNH27" s="224"/>
      <c r="GNI27" s="225"/>
      <c r="GNJ27" s="225"/>
      <c r="GNK27" s="225"/>
      <c r="GNL27" s="224"/>
      <c r="GNM27" s="224"/>
      <c r="GNN27" s="224"/>
      <c r="GNO27" s="224"/>
      <c r="GNP27" s="225"/>
      <c r="GNQ27" s="226"/>
      <c r="GNR27" s="226"/>
      <c r="GNS27" s="226"/>
      <c r="GNT27" s="226"/>
      <c r="GNU27" s="226"/>
      <c r="GNX27" s="225"/>
      <c r="GRY27" s="223"/>
      <c r="GRZ27" s="223"/>
      <c r="GSF27" s="224"/>
      <c r="GSG27" s="225"/>
      <c r="GSH27" s="225"/>
      <c r="GSI27" s="225"/>
      <c r="GSJ27" s="224"/>
      <c r="GSK27" s="224"/>
      <c r="GSL27" s="224"/>
      <c r="GSM27" s="224"/>
      <c r="GSN27" s="225"/>
      <c r="GSO27" s="226"/>
      <c r="GSP27" s="226"/>
      <c r="GSQ27" s="226"/>
      <c r="GSR27" s="226"/>
      <c r="GSS27" s="226"/>
      <c r="GSV27" s="225"/>
      <c r="GWW27" s="223"/>
      <c r="GWX27" s="223"/>
      <c r="GXD27" s="224"/>
      <c r="GXE27" s="225"/>
      <c r="GXF27" s="225"/>
      <c r="GXG27" s="225"/>
      <c r="GXH27" s="224"/>
      <c r="GXI27" s="224"/>
      <c r="GXJ27" s="224"/>
      <c r="GXK27" s="224"/>
      <c r="GXL27" s="225"/>
      <c r="GXM27" s="226"/>
      <c r="GXN27" s="226"/>
      <c r="GXO27" s="226"/>
      <c r="GXP27" s="226"/>
      <c r="GXQ27" s="226"/>
      <c r="GXT27" s="225"/>
      <c r="HBU27" s="223"/>
      <c r="HBV27" s="223"/>
      <c r="HCB27" s="224"/>
      <c r="HCC27" s="225"/>
      <c r="HCD27" s="225"/>
      <c r="HCE27" s="225"/>
      <c r="HCF27" s="224"/>
      <c r="HCG27" s="224"/>
      <c r="HCH27" s="224"/>
      <c r="HCI27" s="224"/>
      <c r="HCJ27" s="225"/>
      <c r="HCK27" s="226"/>
      <c r="HCL27" s="226"/>
      <c r="HCM27" s="226"/>
      <c r="HCN27" s="226"/>
      <c r="HCO27" s="226"/>
      <c r="HCR27" s="225"/>
      <c r="HGS27" s="223"/>
      <c r="HGT27" s="223"/>
      <c r="HGZ27" s="224"/>
      <c r="HHA27" s="225"/>
      <c r="HHB27" s="225"/>
      <c r="HHC27" s="225"/>
      <c r="HHD27" s="224"/>
      <c r="HHE27" s="224"/>
      <c r="HHF27" s="224"/>
      <c r="HHG27" s="224"/>
      <c r="HHH27" s="225"/>
      <c r="HHI27" s="226"/>
      <c r="HHJ27" s="226"/>
      <c r="HHK27" s="226"/>
      <c r="HHL27" s="226"/>
      <c r="HHM27" s="226"/>
      <c r="HHP27" s="225"/>
      <c r="HLQ27" s="223"/>
      <c r="HLR27" s="223"/>
      <c r="HLX27" s="224"/>
      <c r="HLY27" s="225"/>
      <c r="HLZ27" s="225"/>
      <c r="HMA27" s="225"/>
      <c r="HMB27" s="224"/>
      <c r="HMC27" s="224"/>
      <c r="HMD27" s="224"/>
      <c r="HME27" s="224"/>
      <c r="HMF27" s="225"/>
      <c r="HMG27" s="226"/>
      <c r="HMH27" s="226"/>
      <c r="HMI27" s="226"/>
      <c r="HMJ27" s="226"/>
      <c r="HMK27" s="226"/>
      <c r="HMN27" s="225"/>
      <c r="HQO27" s="223"/>
      <c r="HQP27" s="223"/>
      <c r="HQV27" s="224"/>
      <c r="HQW27" s="225"/>
      <c r="HQX27" s="225"/>
      <c r="HQY27" s="225"/>
      <c r="HQZ27" s="224"/>
      <c r="HRA27" s="224"/>
      <c r="HRB27" s="224"/>
      <c r="HRC27" s="224"/>
      <c r="HRD27" s="225"/>
      <c r="HRE27" s="226"/>
      <c r="HRF27" s="226"/>
      <c r="HRG27" s="226"/>
      <c r="HRH27" s="226"/>
      <c r="HRI27" s="226"/>
      <c r="HRL27" s="225"/>
      <c r="HVM27" s="223"/>
      <c r="HVN27" s="223"/>
      <c r="HVT27" s="224"/>
      <c r="HVU27" s="225"/>
      <c r="HVV27" s="225"/>
      <c r="HVW27" s="225"/>
      <c r="HVX27" s="224"/>
      <c r="HVY27" s="224"/>
      <c r="HVZ27" s="224"/>
      <c r="HWA27" s="224"/>
      <c r="HWB27" s="225"/>
      <c r="HWC27" s="226"/>
      <c r="HWD27" s="226"/>
      <c r="HWE27" s="226"/>
      <c r="HWF27" s="226"/>
      <c r="HWG27" s="226"/>
      <c r="HWJ27" s="225"/>
      <c r="IAK27" s="223"/>
      <c r="IAL27" s="223"/>
      <c r="IAR27" s="224"/>
      <c r="IAS27" s="225"/>
      <c r="IAT27" s="225"/>
      <c r="IAU27" s="225"/>
      <c r="IAV27" s="224"/>
      <c r="IAW27" s="224"/>
      <c r="IAX27" s="224"/>
      <c r="IAY27" s="224"/>
      <c r="IAZ27" s="225"/>
      <c r="IBA27" s="226"/>
      <c r="IBB27" s="226"/>
      <c r="IBC27" s="226"/>
      <c r="IBD27" s="226"/>
      <c r="IBE27" s="226"/>
      <c r="IBH27" s="225"/>
      <c r="IFI27" s="223"/>
      <c r="IFJ27" s="223"/>
      <c r="IFP27" s="224"/>
      <c r="IFQ27" s="225"/>
      <c r="IFR27" s="225"/>
      <c r="IFS27" s="225"/>
      <c r="IFT27" s="224"/>
      <c r="IFU27" s="224"/>
      <c r="IFV27" s="224"/>
      <c r="IFW27" s="224"/>
      <c r="IFX27" s="225"/>
      <c r="IFY27" s="226"/>
      <c r="IFZ27" s="226"/>
      <c r="IGA27" s="226"/>
      <c r="IGB27" s="226"/>
      <c r="IGC27" s="226"/>
      <c r="IGF27" s="225"/>
      <c r="IKG27" s="223"/>
      <c r="IKH27" s="223"/>
      <c r="IKN27" s="224"/>
      <c r="IKO27" s="225"/>
      <c r="IKP27" s="225"/>
      <c r="IKQ27" s="225"/>
      <c r="IKR27" s="224"/>
      <c r="IKS27" s="224"/>
      <c r="IKT27" s="224"/>
      <c r="IKU27" s="224"/>
      <c r="IKV27" s="225"/>
      <c r="IKW27" s="226"/>
      <c r="IKX27" s="226"/>
      <c r="IKY27" s="226"/>
      <c r="IKZ27" s="226"/>
      <c r="ILA27" s="226"/>
      <c r="ILD27" s="225"/>
      <c r="IPE27" s="223"/>
      <c r="IPF27" s="223"/>
      <c r="IPL27" s="224"/>
      <c r="IPM27" s="225"/>
      <c r="IPN27" s="225"/>
      <c r="IPO27" s="225"/>
      <c r="IPP27" s="224"/>
      <c r="IPQ27" s="224"/>
      <c r="IPR27" s="224"/>
      <c r="IPS27" s="224"/>
      <c r="IPT27" s="225"/>
      <c r="IPU27" s="226"/>
      <c r="IPV27" s="226"/>
      <c r="IPW27" s="226"/>
      <c r="IPX27" s="226"/>
      <c r="IPY27" s="226"/>
      <c r="IQB27" s="225"/>
      <c r="IUC27" s="223"/>
      <c r="IUD27" s="223"/>
      <c r="IUJ27" s="224"/>
      <c r="IUK27" s="225"/>
      <c r="IUL27" s="225"/>
      <c r="IUM27" s="225"/>
      <c r="IUN27" s="224"/>
      <c r="IUO27" s="224"/>
      <c r="IUP27" s="224"/>
      <c r="IUQ27" s="224"/>
      <c r="IUR27" s="225"/>
      <c r="IUS27" s="226"/>
      <c r="IUT27" s="226"/>
      <c r="IUU27" s="226"/>
      <c r="IUV27" s="226"/>
      <c r="IUW27" s="226"/>
      <c r="IUZ27" s="225"/>
      <c r="IZA27" s="223"/>
      <c r="IZB27" s="223"/>
      <c r="IZH27" s="224"/>
      <c r="IZI27" s="225"/>
      <c r="IZJ27" s="225"/>
      <c r="IZK27" s="225"/>
      <c r="IZL27" s="224"/>
      <c r="IZM27" s="224"/>
      <c r="IZN27" s="224"/>
      <c r="IZO27" s="224"/>
      <c r="IZP27" s="225"/>
      <c r="IZQ27" s="226"/>
      <c r="IZR27" s="226"/>
      <c r="IZS27" s="226"/>
      <c r="IZT27" s="226"/>
      <c r="IZU27" s="226"/>
      <c r="IZX27" s="225"/>
      <c r="JDY27" s="223"/>
      <c r="JDZ27" s="223"/>
      <c r="JEF27" s="224"/>
      <c r="JEG27" s="225"/>
      <c r="JEH27" s="225"/>
      <c r="JEI27" s="225"/>
      <c r="JEJ27" s="224"/>
      <c r="JEK27" s="224"/>
      <c r="JEL27" s="224"/>
      <c r="JEM27" s="224"/>
      <c r="JEN27" s="225"/>
      <c r="JEO27" s="226"/>
      <c r="JEP27" s="226"/>
      <c r="JEQ27" s="226"/>
      <c r="JER27" s="226"/>
      <c r="JES27" s="226"/>
      <c r="JEV27" s="225"/>
      <c r="JIW27" s="223"/>
      <c r="JIX27" s="223"/>
      <c r="JJD27" s="224"/>
      <c r="JJE27" s="225"/>
      <c r="JJF27" s="225"/>
      <c r="JJG27" s="225"/>
      <c r="JJH27" s="224"/>
      <c r="JJI27" s="224"/>
      <c r="JJJ27" s="224"/>
      <c r="JJK27" s="224"/>
      <c r="JJL27" s="225"/>
      <c r="JJM27" s="226"/>
      <c r="JJN27" s="226"/>
      <c r="JJO27" s="226"/>
      <c r="JJP27" s="226"/>
      <c r="JJQ27" s="226"/>
      <c r="JJT27" s="225"/>
      <c r="JNU27" s="223"/>
      <c r="JNV27" s="223"/>
      <c r="JOB27" s="224"/>
      <c r="JOC27" s="225"/>
      <c r="JOD27" s="225"/>
      <c r="JOE27" s="225"/>
      <c r="JOF27" s="224"/>
      <c r="JOG27" s="224"/>
      <c r="JOH27" s="224"/>
      <c r="JOI27" s="224"/>
      <c r="JOJ27" s="225"/>
      <c r="JOK27" s="226"/>
      <c r="JOL27" s="226"/>
      <c r="JOM27" s="226"/>
      <c r="JON27" s="226"/>
      <c r="JOO27" s="226"/>
      <c r="JOR27" s="225"/>
      <c r="JSS27" s="223"/>
      <c r="JST27" s="223"/>
      <c r="JSZ27" s="224"/>
      <c r="JTA27" s="225"/>
      <c r="JTB27" s="225"/>
      <c r="JTC27" s="225"/>
      <c r="JTD27" s="224"/>
      <c r="JTE27" s="224"/>
      <c r="JTF27" s="224"/>
      <c r="JTG27" s="224"/>
      <c r="JTH27" s="225"/>
      <c r="JTI27" s="226"/>
      <c r="JTJ27" s="226"/>
      <c r="JTK27" s="226"/>
      <c r="JTL27" s="226"/>
      <c r="JTM27" s="226"/>
      <c r="JTP27" s="225"/>
      <c r="JXQ27" s="223"/>
      <c r="JXR27" s="223"/>
      <c r="JXX27" s="224"/>
      <c r="JXY27" s="225"/>
      <c r="JXZ27" s="225"/>
      <c r="JYA27" s="225"/>
      <c r="JYB27" s="224"/>
      <c r="JYC27" s="224"/>
      <c r="JYD27" s="224"/>
      <c r="JYE27" s="224"/>
      <c r="JYF27" s="225"/>
      <c r="JYG27" s="226"/>
      <c r="JYH27" s="226"/>
      <c r="JYI27" s="226"/>
      <c r="JYJ27" s="226"/>
      <c r="JYK27" s="226"/>
      <c r="JYN27" s="225"/>
      <c r="KCO27" s="223"/>
      <c r="KCP27" s="223"/>
      <c r="KCV27" s="224"/>
      <c r="KCW27" s="225"/>
      <c r="KCX27" s="225"/>
      <c r="KCY27" s="225"/>
      <c r="KCZ27" s="224"/>
      <c r="KDA27" s="224"/>
      <c r="KDB27" s="224"/>
      <c r="KDC27" s="224"/>
      <c r="KDD27" s="225"/>
      <c r="KDE27" s="226"/>
      <c r="KDF27" s="226"/>
      <c r="KDG27" s="226"/>
      <c r="KDH27" s="226"/>
      <c r="KDI27" s="226"/>
      <c r="KDL27" s="225"/>
      <c r="KHM27" s="223"/>
      <c r="KHN27" s="223"/>
      <c r="KHT27" s="224"/>
      <c r="KHU27" s="225"/>
      <c r="KHV27" s="225"/>
      <c r="KHW27" s="225"/>
      <c r="KHX27" s="224"/>
      <c r="KHY27" s="224"/>
      <c r="KHZ27" s="224"/>
      <c r="KIA27" s="224"/>
      <c r="KIB27" s="225"/>
      <c r="KIC27" s="226"/>
      <c r="KID27" s="226"/>
      <c r="KIE27" s="226"/>
      <c r="KIF27" s="226"/>
      <c r="KIG27" s="226"/>
      <c r="KIJ27" s="225"/>
      <c r="KMK27" s="223"/>
      <c r="KML27" s="223"/>
      <c r="KMR27" s="224"/>
      <c r="KMS27" s="225"/>
      <c r="KMT27" s="225"/>
      <c r="KMU27" s="225"/>
      <c r="KMV27" s="224"/>
      <c r="KMW27" s="224"/>
      <c r="KMX27" s="224"/>
      <c r="KMY27" s="224"/>
      <c r="KMZ27" s="225"/>
      <c r="KNA27" s="226"/>
      <c r="KNB27" s="226"/>
      <c r="KNC27" s="226"/>
      <c r="KND27" s="226"/>
      <c r="KNE27" s="226"/>
      <c r="KNH27" s="225"/>
      <c r="KRI27" s="223"/>
      <c r="KRJ27" s="223"/>
      <c r="KRP27" s="224"/>
      <c r="KRQ27" s="225"/>
      <c r="KRR27" s="225"/>
      <c r="KRS27" s="225"/>
      <c r="KRT27" s="224"/>
      <c r="KRU27" s="224"/>
      <c r="KRV27" s="224"/>
      <c r="KRW27" s="224"/>
      <c r="KRX27" s="225"/>
      <c r="KRY27" s="226"/>
      <c r="KRZ27" s="226"/>
      <c r="KSA27" s="226"/>
      <c r="KSB27" s="226"/>
      <c r="KSC27" s="226"/>
      <c r="KSF27" s="225"/>
      <c r="KWG27" s="223"/>
      <c r="KWH27" s="223"/>
      <c r="KWN27" s="224"/>
      <c r="KWO27" s="225"/>
      <c r="KWP27" s="225"/>
      <c r="KWQ27" s="225"/>
      <c r="KWR27" s="224"/>
      <c r="KWS27" s="224"/>
      <c r="KWT27" s="224"/>
      <c r="KWU27" s="224"/>
      <c r="KWV27" s="225"/>
      <c r="KWW27" s="226"/>
      <c r="KWX27" s="226"/>
      <c r="KWY27" s="226"/>
      <c r="KWZ27" s="226"/>
      <c r="KXA27" s="226"/>
      <c r="KXD27" s="225"/>
      <c r="LBE27" s="223"/>
      <c r="LBF27" s="223"/>
      <c r="LBL27" s="224"/>
      <c r="LBM27" s="225"/>
      <c r="LBN27" s="225"/>
      <c r="LBO27" s="225"/>
      <c r="LBP27" s="224"/>
      <c r="LBQ27" s="224"/>
      <c r="LBR27" s="224"/>
      <c r="LBS27" s="224"/>
      <c r="LBT27" s="225"/>
      <c r="LBU27" s="226"/>
      <c r="LBV27" s="226"/>
      <c r="LBW27" s="226"/>
      <c r="LBX27" s="226"/>
      <c r="LBY27" s="226"/>
      <c r="LCB27" s="225"/>
      <c r="LGC27" s="223"/>
      <c r="LGD27" s="223"/>
      <c r="LGJ27" s="224"/>
      <c r="LGK27" s="225"/>
      <c r="LGL27" s="225"/>
      <c r="LGM27" s="225"/>
      <c r="LGN27" s="224"/>
      <c r="LGO27" s="224"/>
      <c r="LGP27" s="224"/>
      <c r="LGQ27" s="224"/>
      <c r="LGR27" s="225"/>
      <c r="LGS27" s="226"/>
      <c r="LGT27" s="226"/>
      <c r="LGU27" s="226"/>
      <c r="LGV27" s="226"/>
      <c r="LGW27" s="226"/>
      <c r="LGZ27" s="225"/>
      <c r="LLA27" s="223"/>
      <c r="LLB27" s="223"/>
      <c r="LLH27" s="224"/>
      <c r="LLI27" s="225"/>
      <c r="LLJ27" s="225"/>
      <c r="LLK27" s="225"/>
      <c r="LLL27" s="224"/>
      <c r="LLM27" s="224"/>
      <c r="LLN27" s="224"/>
      <c r="LLO27" s="224"/>
      <c r="LLP27" s="225"/>
      <c r="LLQ27" s="226"/>
      <c r="LLR27" s="226"/>
      <c r="LLS27" s="226"/>
      <c r="LLT27" s="226"/>
      <c r="LLU27" s="226"/>
      <c r="LLX27" s="225"/>
      <c r="LPY27" s="223"/>
      <c r="LPZ27" s="223"/>
      <c r="LQF27" s="224"/>
      <c r="LQG27" s="225"/>
      <c r="LQH27" s="225"/>
      <c r="LQI27" s="225"/>
      <c r="LQJ27" s="224"/>
      <c r="LQK27" s="224"/>
      <c r="LQL27" s="224"/>
      <c r="LQM27" s="224"/>
      <c r="LQN27" s="225"/>
      <c r="LQO27" s="226"/>
      <c r="LQP27" s="226"/>
      <c r="LQQ27" s="226"/>
      <c r="LQR27" s="226"/>
      <c r="LQS27" s="226"/>
      <c r="LQV27" s="225"/>
      <c r="LUW27" s="223"/>
      <c r="LUX27" s="223"/>
      <c r="LVD27" s="224"/>
      <c r="LVE27" s="225"/>
      <c r="LVF27" s="225"/>
      <c r="LVG27" s="225"/>
      <c r="LVH27" s="224"/>
      <c r="LVI27" s="224"/>
      <c r="LVJ27" s="224"/>
      <c r="LVK27" s="224"/>
      <c r="LVL27" s="225"/>
      <c r="LVM27" s="226"/>
      <c r="LVN27" s="226"/>
      <c r="LVO27" s="226"/>
      <c r="LVP27" s="226"/>
      <c r="LVQ27" s="226"/>
      <c r="LVT27" s="225"/>
      <c r="LZU27" s="223"/>
      <c r="LZV27" s="223"/>
      <c r="MAB27" s="224"/>
      <c r="MAC27" s="225"/>
      <c r="MAD27" s="225"/>
      <c r="MAE27" s="225"/>
      <c r="MAF27" s="224"/>
      <c r="MAG27" s="224"/>
      <c r="MAH27" s="224"/>
      <c r="MAI27" s="224"/>
      <c r="MAJ27" s="225"/>
      <c r="MAK27" s="226"/>
      <c r="MAL27" s="226"/>
      <c r="MAM27" s="226"/>
      <c r="MAN27" s="226"/>
      <c r="MAO27" s="226"/>
      <c r="MAR27" s="225"/>
      <c r="MES27" s="223"/>
      <c r="MET27" s="223"/>
      <c r="MEZ27" s="224"/>
      <c r="MFA27" s="225"/>
      <c r="MFB27" s="225"/>
      <c r="MFC27" s="225"/>
      <c r="MFD27" s="224"/>
      <c r="MFE27" s="224"/>
      <c r="MFF27" s="224"/>
      <c r="MFG27" s="224"/>
      <c r="MFH27" s="225"/>
      <c r="MFI27" s="226"/>
      <c r="MFJ27" s="226"/>
      <c r="MFK27" s="226"/>
      <c r="MFL27" s="226"/>
      <c r="MFM27" s="226"/>
      <c r="MFP27" s="225"/>
      <c r="MJQ27" s="223"/>
      <c r="MJR27" s="223"/>
      <c r="MJX27" s="224"/>
      <c r="MJY27" s="225"/>
      <c r="MJZ27" s="225"/>
      <c r="MKA27" s="225"/>
      <c r="MKB27" s="224"/>
      <c r="MKC27" s="224"/>
      <c r="MKD27" s="224"/>
      <c r="MKE27" s="224"/>
      <c r="MKF27" s="225"/>
      <c r="MKG27" s="226"/>
      <c r="MKH27" s="226"/>
      <c r="MKI27" s="226"/>
      <c r="MKJ27" s="226"/>
      <c r="MKK27" s="226"/>
      <c r="MKN27" s="225"/>
      <c r="MOO27" s="223"/>
      <c r="MOP27" s="223"/>
      <c r="MOV27" s="224"/>
      <c r="MOW27" s="225"/>
      <c r="MOX27" s="225"/>
      <c r="MOY27" s="225"/>
      <c r="MOZ27" s="224"/>
      <c r="MPA27" s="224"/>
      <c r="MPB27" s="224"/>
      <c r="MPC27" s="224"/>
      <c r="MPD27" s="225"/>
      <c r="MPE27" s="226"/>
      <c r="MPF27" s="226"/>
      <c r="MPG27" s="226"/>
      <c r="MPH27" s="226"/>
      <c r="MPI27" s="226"/>
      <c r="MPL27" s="225"/>
      <c r="MTM27" s="223"/>
      <c r="MTN27" s="223"/>
      <c r="MTT27" s="224"/>
      <c r="MTU27" s="225"/>
      <c r="MTV27" s="225"/>
      <c r="MTW27" s="225"/>
      <c r="MTX27" s="224"/>
      <c r="MTY27" s="224"/>
      <c r="MTZ27" s="224"/>
      <c r="MUA27" s="224"/>
      <c r="MUB27" s="225"/>
      <c r="MUC27" s="226"/>
      <c r="MUD27" s="226"/>
      <c r="MUE27" s="226"/>
      <c r="MUF27" s="226"/>
      <c r="MUG27" s="226"/>
      <c r="MUJ27" s="225"/>
      <c r="MYK27" s="223"/>
      <c r="MYL27" s="223"/>
      <c r="MYR27" s="224"/>
      <c r="MYS27" s="225"/>
      <c r="MYT27" s="225"/>
      <c r="MYU27" s="225"/>
      <c r="MYV27" s="224"/>
      <c r="MYW27" s="224"/>
      <c r="MYX27" s="224"/>
      <c r="MYY27" s="224"/>
      <c r="MYZ27" s="225"/>
      <c r="MZA27" s="226"/>
      <c r="MZB27" s="226"/>
      <c r="MZC27" s="226"/>
      <c r="MZD27" s="226"/>
      <c r="MZE27" s="226"/>
      <c r="MZH27" s="225"/>
      <c r="NDI27" s="223"/>
      <c r="NDJ27" s="223"/>
      <c r="NDP27" s="224"/>
      <c r="NDQ27" s="225"/>
      <c r="NDR27" s="225"/>
      <c r="NDS27" s="225"/>
      <c r="NDT27" s="224"/>
      <c r="NDU27" s="224"/>
      <c r="NDV27" s="224"/>
      <c r="NDW27" s="224"/>
      <c r="NDX27" s="225"/>
      <c r="NDY27" s="226"/>
      <c r="NDZ27" s="226"/>
      <c r="NEA27" s="226"/>
      <c r="NEB27" s="226"/>
      <c r="NEC27" s="226"/>
      <c r="NEF27" s="225"/>
      <c r="NIG27" s="223"/>
      <c r="NIH27" s="223"/>
      <c r="NIN27" s="224"/>
      <c r="NIO27" s="225"/>
      <c r="NIP27" s="225"/>
      <c r="NIQ27" s="225"/>
      <c r="NIR27" s="224"/>
      <c r="NIS27" s="224"/>
      <c r="NIT27" s="224"/>
      <c r="NIU27" s="224"/>
      <c r="NIV27" s="225"/>
      <c r="NIW27" s="226"/>
      <c r="NIX27" s="226"/>
      <c r="NIY27" s="226"/>
      <c r="NIZ27" s="226"/>
      <c r="NJA27" s="226"/>
      <c r="NJD27" s="225"/>
      <c r="NNE27" s="223"/>
      <c r="NNF27" s="223"/>
      <c r="NNL27" s="224"/>
      <c r="NNM27" s="225"/>
      <c r="NNN27" s="225"/>
      <c r="NNO27" s="225"/>
      <c r="NNP27" s="224"/>
      <c r="NNQ27" s="224"/>
      <c r="NNR27" s="224"/>
      <c r="NNS27" s="224"/>
      <c r="NNT27" s="225"/>
      <c r="NNU27" s="226"/>
      <c r="NNV27" s="226"/>
      <c r="NNW27" s="226"/>
      <c r="NNX27" s="226"/>
      <c r="NNY27" s="226"/>
      <c r="NOB27" s="225"/>
      <c r="NSC27" s="223"/>
      <c r="NSD27" s="223"/>
      <c r="NSJ27" s="224"/>
      <c r="NSK27" s="225"/>
      <c r="NSL27" s="225"/>
      <c r="NSM27" s="225"/>
      <c r="NSN27" s="224"/>
      <c r="NSO27" s="224"/>
      <c r="NSP27" s="224"/>
      <c r="NSQ27" s="224"/>
      <c r="NSR27" s="225"/>
      <c r="NSS27" s="226"/>
      <c r="NST27" s="226"/>
      <c r="NSU27" s="226"/>
      <c r="NSV27" s="226"/>
      <c r="NSW27" s="226"/>
      <c r="NSZ27" s="225"/>
      <c r="NXA27" s="223"/>
      <c r="NXB27" s="223"/>
      <c r="NXH27" s="224"/>
      <c r="NXI27" s="225"/>
      <c r="NXJ27" s="225"/>
      <c r="NXK27" s="225"/>
      <c r="NXL27" s="224"/>
      <c r="NXM27" s="224"/>
      <c r="NXN27" s="224"/>
      <c r="NXO27" s="224"/>
      <c r="NXP27" s="225"/>
      <c r="NXQ27" s="226"/>
      <c r="NXR27" s="226"/>
      <c r="NXS27" s="226"/>
      <c r="NXT27" s="226"/>
      <c r="NXU27" s="226"/>
      <c r="NXX27" s="225"/>
      <c r="OBY27" s="223"/>
      <c r="OBZ27" s="223"/>
      <c r="OCF27" s="224"/>
      <c r="OCG27" s="225"/>
      <c r="OCH27" s="225"/>
      <c r="OCI27" s="225"/>
      <c r="OCJ27" s="224"/>
      <c r="OCK27" s="224"/>
      <c r="OCL27" s="224"/>
      <c r="OCM27" s="224"/>
      <c r="OCN27" s="225"/>
      <c r="OCO27" s="226"/>
      <c r="OCP27" s="226"/>
      <c r="OCQ27" s="226"/>
      <c r="OCR27" s="226"/>
      <c r="OCS27" s="226"/>
      <c r="OCV27" s="225"/>
      <c r="OGW27" s="223"/>
      <c r="OGX27" s="223"/>
      <c r="OHD27" s="224"/>
      <c r="OHE27" s="225"/>
      <c r="OHF27" s="225"/>
      <c r="OHG27" s="225"/>
      <c r="OHH27" s="224"/>
      <c r="OHI27" s="224"/>
      <c r="OHJ27" s="224"/>
      <c r="OHK27" s="224"/>
      <c r="OHL27" s="225"/>
      <c r="OHM27" s="226"/>
      <c r="OHN27" s="226"/>
      <c r="OHO27" s="226"/>
      <c r="OHP27" s="226"/>
      <c r="OHQ27" s="226"/>
      <c r="OHT27" s="225"/>
      <c r="OLU27" s="223"/>
      <c r="OLV27" s="223"/>
      <c r="OMB27" s="224"/>
      <c r="OMC27" s="225"/>
      <c r="OMD27" s="225"/>
      <c r="OME27" s="225"/>
      <c r="OMF27" s="224"/>
      <c r="OMG27" s="224"/>
      <c r="OMH27" s="224"/>
      <c r="OMI27" s="224"/>
      <c r="OMJ27" s="225"/>
      <c r="OMK27" s="226"/>
      <c r="OML27" s="226"/>
      <c r="OMM27" s="226"/>
      <c r="OMN27" s="226"/>
      <c r="OMO27" s="226"/>
      <c r="OMR27" s="225"/>
      <c r="OQS27" s="223"/>
      <c r="OQT27" s="223"/>
      <c r="OQZ27" s="224"/>
      <c r="ORA27" s="225"/>
      <c r="ORB27" s="225"/>
      <c r="ORC27" s="225"/>
      <c r="ORD27" s="224"/>
      <c r="ORE27" s="224"/>
      <c r="ORF27" s="224"/>
      <c r="ORG27" s="224"/>
      <c r="ORH27" s="225"/>
      <c r="ORI27" s="226"/>
      <c r="ORJ27" s="226"/>
      <c r="ORK27" s="226"/>
      <c r="ORL27" s="226"/>
      <c r="ORM27" s="226"/>
      <c r="ORP27" s="225"/>
      <c r="OVQ27" s="223"/>
      <c r="OVR27" s="223"/>
      <c r="OVX27" s="224"/>
      <c r="OVY27" s="225"/>
      <c r="OVZ27" s="225"/>
      <c r="OWA27" s="225"/>
      <c r="OWB27" s="224"/>
      <c r="OWC27" s="224"/>
      <c r="OWD27" s="224"/>
      <c r="OWE27" s="224"/>
      <c r="OWF27" s="225"/>
      <c r="OWG27" s="226"/>
      <c r="OWH27" s="226"/>
      <c r="OWI27" s="226"/>
      <c r="OWJ27" s="226"/>
      <c r="OWK27" s="226"/>
      <c r="OWN27" s="225"/>
      <c r="PAO27" s="223"/>
      <c r="PAP27" s="223"/>
      <c r="PAV27" s="224"/>
      <c r="PAW27" s="225"/>
      <c r="PAX27" s="225"/>
      <c r="PAY27" s="225"/>
      <c r="PAZ27" s="224"/>
      <c r="PBA27" s="224"/>
      <c r="PBB27" s="224"/>
      <c r="PBC27" s="224"/>
      <c r="PBD27" s="225"/>
      <c r="PBE27" s="226"/>
      <c r="PBF27" s="226"/>
      <c r="PBG27" s="226"/>
      <c r="PBH27" s="226"/>
      <c r="PBI27" s="226"/>
      <c r="PBL27" s="225"/>
      <c r="PFM27" s="223"/>
      <c r="PFN27" s="223"/>
      <c r="PFT27" s="224"/>
      <c r="PFU27" s="225"/>
      <c r="PFV27" s="225"/>
      <c r="PFW27" s="225"/>
      <c r="PFX27" s="224"/>
      <c r="PFY27" s="224"/>
      <c r="PFZ27" s="224"/>
      <c r="PGA27" s="224"/>
      <c r="PGB27" s="225"/>
      <c r="PGC27" s="226"/>
      <c r="PGD27" s="226"/>
      <c r="PGE27" s="226"/>
      <c r="PGF27" s="226"/>
      <c r="PGG27" s="226"/>
      <c r="PGJ27" s="225"/>
      <c r="PKK27" s="223"/>
      <c r="PKL27" s="223"/>
      <c r="PKR27" s="224"/>
      <c r="PKS27" s="225"/>
      <c r="PKT27" s="225"/>
      <c r="PKU27" s="225"/>
      <c r="PKV27" s="224"/>
      <c r="PKW27" s="224"/>
      <c r="PKX27" s="224"/>
      <c r="PKY27" s="224"/>
      <c r="PKZ27" s="225"/>
      <c r="PLA27" s="226"/>
      <c r="PLB27" s="226"/>
      <c r="PLC27" s="226"/>
      <c r="PLD27" s="226"/>
      <c r="PLE27" s="226"/>
      <c r="PLH27" s="225"/>
      <c r="PPI27" s="223"/>
      <c r="PPJ27" s="223"/>
      <c r="PPP27" s="224"/>
      <c r="PPQ27" s="225"/>
      <c r="PPR27" s="225"/>
      <c r="PPS27" s="225"/>
      <c r="PPT27" s="224"/>
      <c r="PPU27" s="224"/>
      <c r="PPV27" s="224"/>
      <c r="PPW27" s="224"/>
      <c r="PPX27" s="225"/>
      <c r="PPY27" s="226"/>
      <c r="PPZ27" s="226"/>
      <c r="PQA27" s="226"/>
      <c r="PQB27" s="226"/>
      <c r="PQC27" s="226"/>
      <c r="PQF27" s="225"/>
      <c r="PUG27" s="223"/>
      <c r="PUH27" s="223"/>
      <c r="PUN27" s="224"/>
      <c r="PUO27" s="225"/>
      <c r="PUP27" s="225"/>
      <c r="PUQ27" s="225"/>
      <c r="PUR27" s="224"/>
      <c r="PUS27" s="224"/>
      <c r="PUT27" s="224"/>
      <c r="PUU27" s="224"/>
      <c r="PUV27" s="225"/>
      <c r="PUW27" s="226"/>
      <c r="PUX27" s="226"/>
      <c r="PUY27" s="226"/>
      <c r="PUZ27" s="226"/>
      <c r="PVA27" s="226"/>
      <c r="PVD27" s="225"/>
      <c r="PZE27" s="223"/>
      <c r="PZF27" s="223"/>
      <c r="PZL27" s="224"/>
      <c r="PZM27" s="225"/>
      <c r="PZN27" s="225"/>
      <c r="PZO27" s="225"/>
      <c r="PZP27" s="224"/>
      <c r="PZQ27" s="224"/>
      <c r="PZR27" s="224"/>
      <c r="PZS27" s="224"/>
      <c r="PZT27" s="225"/>
      <c r="PZU27" s="226"/>
      <c r="PZV27" s="226"/>
      <c r="PZW27" s="226"/>
      <c r="PZX27" s="226"/>
      <c r="PZY27" s="226"/>
      <c r="QAB27" s="225"/>
      <c r="QEC27" s="223"/>
      <c r="QED27" s="223"/>
      <c r="QEJ27" s="224"/>
      <c r="QEK27" s="225"/>
      <c r="QEL27" s="225"/>
      <c r="QEM27" s="225"/>
      <c r="QEN27" s="224"/>
      <c r="QEO27" s="224"/>
      <c r="QEP27" s="224"/>
      <c r="QEQ27" s="224"/>
      <c r="QER27" s="225"/>
      <c r="QES27" s="226"/>
      <c r="QET27" s="226"/>
      <c r="QEU27" s="226"/>
      <c r="QEV27" s="226"/>
      <c r="QEW27" s="226"/>
      <c r="QEZ27" s="225"/>
      <c r="QJA27" s="223"/>
      <c r="QJB27" s="223"/>
      <c r="QJH27" s="224"/>
      <c r="QJI27" s="225"/>
      <c r="QJJ27" s="225"/>
      <c r="QJK27" s="225"/>
      <c r="QJL27" s="224"/>
      <c r="QJM27" s="224"/>
      <c r="QJN27" s="224"/>
      <c r="QJO27" s="224"/>
      <c r="QJP27" s="225"/>
      <c r="QJQ27" s="226"/>
      <c r="QJR27" s="226"/>
      <c r="QJS27" s="226"/>
      <c r="QJT27" s="226"/>
      <c r="QJU27" s="226"/>
      <c r="QJX27" s="225"/>
      <c r="QNY27" s="223"/>
      <c r="QNZ27" s="223"/>
      <c r="QOF27" s="224"/>
      <c r="QOG27" s="225"/>
      <c r="QOH27" s="225"/>
      <c r="QOI27" s="225"/>
      <c r="QOJ27" s="224"/>
      <c r="QOK27" s="224"/>
      <c r="QOL27" s="224"/>
      <c r="QOM27" s="224"/>
      <c r="QON27" s="225"/>
      <c r="QOO27" s="226"/>
      <c r="QOP27" s="226"/>
      <c r="QOQ27" s="226"/>
      <c r="QOR27" s="226"/>
      <c r="QOS27" s="226"/>
      <c r="QOV27" s="225"/>
      <c r="QSW27" s="223"/>
      <c r="QSX27" s="223"/>
      <c r="QTD27" s="224"/>
      <c r="QTE27" s="225"/>
      <c r="QTF27" s="225"/>
      <c r="QTG27" s="225"/>
      <c r="QTH27" s="224"/>
      <c r="QTI27" s="224"/>
      <c r="QTJ27" s="224"/>
      <c r="QTK27" s="224"/>
      <c r="QTL27" s="225"/>
      <c r="QTM27" s="226"/>
      <c r="QTN27" s="226"/>
      <c r="QTO27" s="226"/>
      <c r="QTP27" s="226"/>
      <c r="QTQ27" s="226"/>
      <c r="QTT27" s="225"/>
      <c r="QXU27" s="223"/>
      <c r="QXV27" s="223"/>
      <c r="QYB27" s="224"/>
      <c r="QYC27" s="225"/>
      <c r="QYD27" s="225"/>
      <c r="QYE27" s="225"/>
      <c r="QYF27" s="224"/>
      <c r="QYG27" s="224"/>
      <c r="QYH27" s="224"/>
      <c r="QYI27" s="224"/>
      <c r="QYJ27" s="225"/>
      <c r="QYK27" s="226"/>
      <c r="QYL27" s="226"/>
      <c r="QYM27" s="226"/>
      <c r="QYN27" s="226"/>
      <c r="QYO27" s="226"/>
      <c r="QYR27" s="225"/>
      <c r="RCS27" s="223"/>
      <c r="RCT27" s="223"/>
      <c r="RCZ27" s="224"/>
      <c r="RDA27" s="225"/>
      <c r="RDB27" s="225"/>
      <c r="RDC27" s="225"/>
      <c r="RDD27" s="224"/>
      <c r="RDE27" s="224"/>
      <c r="RDF27" s="224"/>
      <c r="RDG27" s="224"/>
      <c r="RDH27" s="225"/>
      <c r="RDI27" s="226"/>
      <c r="RDJ27" s="226"/>
      <c r="RDK27" s="226"/>
      <c r="RDL27" s="226"/>
      <c r="RDM27" s="226"/>
      <c r="RDP27" s="225"/>
      <c r="RHQ27" s="223"/>
      <c r="RHR27" s="223"/>
      <c r="RHX27" s="224"/>
      <c r="RHY27" s="225"/>
      <c r="RHZ27" s="225"/>
      <c r="RIA27" s="225"/>
      <c r="RIB27" s="224"/>
      <c r="RIC27" s="224"/>
      <c r="RID27" s="224"/>
      <c r="RIE27" s="224"/>
      <c r="RIF27" s="225"/>
      <c r="RIG27" s="226"/>
      <c r="RIH27" s="226"/>
      <c r="RII27" s="226"/>
      <c r="RIJ27" s="226"/>
      <c r="RIK27" s="226"/>
      <c r="RIN27" s="225"/>
      <c r="RMO27" s="223"/>
      <c r="RMP27" s="223"/>
      <c r="RMV27" s="224"/>
      <c r="RMW27" s="225"/>
      <c r="RMX27" s="225"/>
      <c r="RMY27" s="225"/>
      <c r="RMZ27" s="224"/>
      <c r="RNA27" s="224"/>
      <c r="RNB27" s="224"/>
      <c r="RNC27" s="224"/>
      <c r="RND27" s="225"/>
      <c r="RNE27" s="226"/>
      <c r="RNF27" s="226"/>
      <c r="RNG27" s="226"/>
      <c r="RNH27" s="226"/>
      <c r="RNI27" s="226"/>
      <c r="RNL27" s="225"/>
      <c r="RRM27" s="223"/>
      <c r="RRN27" s="223"/>
      <c r="RRT27" s="224"/>
      <c r="RRU27" s="225"/>
      <c r="RRV27" s="225"/>
      <c r="RRW27" s="225"/>
      <c r="RRX27" s="224"/>
      <c r="RRY27" s="224"/>
      <c r="RRZ27" s="224"/>
      <c r="RSA27" s="224"/>
      <c r="RSB27" s="225"/>
      <c r="RSC27" s="226"/>
      <c r="RSD27" s="226"/>
      <c r="RSE27" s="226"/>
      <c r="RSF27" s="226"/>
      <c r="RSG27" s="226"/>
      <c r="RSJ27" s="225"/>
      <c r="RWK27" s="223"/>
      <c r="RWL27" s="223"/>
      <c r="RWR27" s="224"/>
      <c r="RWS27" s="225"/>
      <c r="RWT27" s="225"/>
      <c r="RWU27" s="225"/>
      <c r="RWV27" s="224"/>
      <c r="RWW27" s="224"/>
      <c r="RWX27" s="224"/>
      <c r="RWY27" s="224"/>
      <c r="RWZ27" s="225"/>
      <c r="RXA27" s="226"/>
      <c r="RXB27" s="226"/>
      <c r="RXC27" s="226"/>
      <c r="RXD27" s="226"/>
      <c r="RXE27" s="226"/>
      <c r="RXH27" s="225"/>
      <c r="SBI27" s="223"/>
      <c r="SBJ27" s="223"/>
      <c r="SBP27" s="224"/>
      <c r="SBQ27" s="225"/>
      <c r="SBR27" s="225"/>
      <c r="SBS27" s="225"/>
      <c r="SBT27" s="224"/>
      <c r="SBU27" s="224"/>
      <c r="SBV27" s="224"/>
      <c r="SBW27" s="224"/>
      <c r="SBX27" s="225"/>
      <c r="SBY27" s="226"/>
      <c r="SBZ27" s="226"/>
      <c r="SCA27" s="226"/>
      <c r="SCB27" s="226"/>
      <c r="SCC27" s="226"/>
      <c r="SCF27" s="225"/>
    </row>
    <row r="28" spans="1:1024 1129:2048 2153:3072 3177:4096 4201:5120 5225:6144 6249:7168 7273:8192 8297:9216 9321:10240 10345:11264 11369:12288 12393:12928" ht="13.2" x14ac:dyDescent="0.25">
      <c r="A28" s="221">
        <f>VLOOKUP(B28,CW25:CX29,2,FALSE)</f>
        <v>2</v>
      </c>
      <c r="B28" s="221" t="str">
        <f>'Countries and Timezone'!C22</f>
        <v>Croatia</v>
      </c>
      <c r="C28" s="221">
        <f>SUMPRODUCT((CZ3:CZ42=B28)*(DD3:DD42="W"))+SUMPRODUCT((DC3:DC42=B28)*(DE3:DE42="W"))</f>
        <v>0</v>
      </c>
      <c r="D28" s="221">
        <f>SUMPRODUCT((CZ3:CZ42=B28)*(DD3:DD42="D"))+SUMPRODUCT((DC3:DC42=B28)*(DE3:DE42="D"))</f>
        <v>0</v>
      </c>
      <c r="E28" s="221">
        <f>SUMPRODUCT((CZ3:CZ42=B28)*(DD3:DD42="L"))+SUMPRODUCT((DC3:DC42=B28)*(DE3:DE42="L"))</f>
        <v>0</v>
      </c>
      <c r="F28" s="221">
        <f>SUMIF(CZ3:CZ60,B28,DA3:DA60)+SUMIF(DC3:DC60,B28,DB3:DB60)</f>
        <v>0</v>
      </c>
      <c r="G28" s="221">
        <f>SUMIF(DC3:DC60,B28,DA3:DA60)+SUMIF(CZ3:CZ60,B28,DB3:DB60)</f>
        <v>0</v>
      </c>
      <c r="H28" s="221">
        <f t="shared" si="94"/>
        <v>1000</v>
      </c>
      <c r="I28" s="221">
        <f t="shared" si="95"/>
        <v>0</v>
      </c>
      <c r="J28" s="221">
        <v>14</v>
      </c>
      <c r="K28" s="221">
        <f>IF(COUNTIF(I25:I29,4)&lt;&gt;4,RANK(I28,I25:I29),I68)</f>
        <v>1</v>
      </c>
      <c r="M28" s="221">
        <f>SUMPRODUCT((K25:K28=K28)*(J25:J28&lt;J28))+K28</f>
        <v>3</v>
      </c>
      <c r="N28" s="221" t="str">
        <f>INDEX(B25:B29,MATCH(4,M25:M29,0),0)</f>
        <v>Spain</v>
      </c>
      <c r="O28" s="221">
        <f>INDEX(K25:K29,MATCH(N28,B25:B29,0),0)</f>
        <v>1</v>
      </c>
      <c r="P28" s="221" t="str">
        <f>IF(AND(P27&lt;&gt;"",O28=1),N28,"")</f>
        <v>Spain</v>
      </c>
      <c r="Q28" s="221" t="str">
        <f>IF(AND(Q27&lt;&gt;"",O29=2),N29,"")</f>
        <v/>
      </c>
      <c r="U28" s="221" t="str">
        <f t="shared" si="102"/>
        <v>Spain</v>
      </c>
      <c r="V28" s="221">
        <f>SUMPRODUCT((CZ3:CZ42=U28)*(DC3:DC42=U29)*(DD3:DD42="W"))+SUMPRODUCT((CZ3:CZ42=U28)*(DC3:DC42=U25)*(DD3:DD42="W"))+SUMPRODUCT((CZ3:CZ42=U28)*(DC3:DC42=U26)*(DD3:DD42="W"))+SUMPRODUCT((CZ3:CZ42=U28)*(DC3:DC42=U27)*(DD3:DD42="W"))+SUMPRODUCT((CZ3:CZ42=U29)*(DC3:DC42=U28)*(DE3:DE42="W"))+SUMPRODUCT((CZ3:CZ42=U25)*(DC3:DC42=U28)*(DE3:DE42="W"))+SUMPRODUCT((CZ3:CZ42=U26)*(DC3:DC42=U28)*(DE3:DE42="W"))+SUMPRODUCT((CZ3:CZ42=U27)*(DC3:DC42=U28)*(DE3:DE42="W"))</f>
        <v>0</v>
      </c>
      <c r="W28" s="221">
        <f>SUMPRODUCT((CZ3:CZ42=U28)*(DC3:DC42=U29)*(DD3:DD42="D"))+SUMPRODUCT((CZ3:CZ42=U28)*(DC3:DC42=U25)*(DD3:DD42="D"))+SUMPRODUCT((CZ3:CZ42=U28)*(DC3:DC42=U26)*(DD3:DD42="D"))+SUMPRODUCT((CZ3:CZ42=U28)*(DC3:DC42=U27)*(DD3:DD42="D"))+SUMPRODUCT((CZ3:CZ42=U29)*(DC3:DC42=U28)*(DD3:DD42="D"))+SUMPRODUCT((CZ3:CZ42=U25)*(DC3:DC42=U28)*(DD3:DD42="D"))+SUMPRODUCT((CZ3:CZ42=U26)*(DC3:DC42=U28)*(DD3:DD42="D"))+SUMPRODUCT((CZ3:CZ42=U27)*(DC3:DC42=U28)*(DD3:DD42="D"))</f>
        <v>0</v>
      </c>
      <c r="X28" s="221">
        <f>SUMPRODUCT((CZ3:CZ42=U28)*(DC3:DC42=U29)*(DD3:DD42="L"))+SUMPRODUCT((CZ3:CZ42=U28)*(DC3:DC42=U25)*(DD3:DD42="L"))+SUMPRODUCT((CZ3:CZ42=U28)*(DC3:DC42=U26)*(DD3:DD42="L"))+SUMPRODUCT((CZ3:CZ42=U28)*(DC3:DC42=U27)*(DD3:DD42="L"))+SUMPRODUCT((CZ3:CZ42=U29)*(DC3:DC42=U28)*(DE3:DE42="L"))+SUMPRODUCT((CZ3:CZ42=U25)*(DC3:DC42=U28)*(DE3:DE42="L"))+SUMPRODUCT((CZ3:CZ42=U26)*(DC3:DC42=U28)*(DE3:DE42="L"))+SUMPRODUCT((CZ3:CZ42=U27)*(DC3:DC42=U28)*(DE3:DE42="L"))</f>
        <v>0</v>
      </c>
      <c r="Y28" s="221">
        <f>SUMPRODUCT((CZ3:CZ42=U28)*(DC3:DC42=U29)*DA3:DA42)+SUMPRODUCT((CZ3:CZ42=U28)*(DC3:DC42=U25)*DA3:DA42)+SUMPRODUCT((CZ3:CZ42=U28)*(DC3:DC42=U26)*DA3:DA42)+SUMPRODUCT((CZ3:CZ42=U28)*(DC3:DC42=U27)*DA3:DA42)+SUMPRODUCT((CZ3:CZ42=U29)*(DC3:DC42=U28)*DB3:DB42)+SUMPRODUCT((CZ3:CZ42=U25)*(DC3:DC42=U28)*DB3:DB42)+SUMPRODUCT((CZ3:CZ42=U26)*(DC3:DC42=U28)*DB3:DB42)+SUMPRODUCT((CZ3:CZ42=U27)*(DC3:DC42=U28)*DB3:DB42)</f>
        <v>0</v>
      </c>
      <c r="Z28" s="221">
        <f>SUMPRODUCT((CZ3:CZ42=U28)*(DC3:DC42=U29)*DB3:DB42)+SUMPRODUCT((CZ3:CZ42=U28)*(DC3:DC42=U25)*DB3:DB42)+SUMPRODUCT((CZ3:CZ42=U28)*(DC3:DC42=U26)*DB3:DB42)+SUMPRODUCT((CZ3:CZ42=U28)*(DC3:DC42=U27)*DB3:DB42)+SUMPRODUCT((CZ3:CZ42=U29)*(DC3:DC42=U28)*DA3:DA42)+SUMPRODUCT((CZ3:CZ42=U25)*(DC3:DC42=U28)*DA3:DA42)+SUMPRODUCT((CZ3:CZ42=U26)*(DC3:DC42=U28)*DA3:DA42)+SUMPRODUCT((CZ3:CZ42=U27)*(DC3:DC42=U28)*DA3:DA42)</f>
        <v>0</v>
      </c>
      <c r="AA28" s="221">
        <f>Y28-Z28+1000</f>
        <v>1000</v>
      </c>
      <c r="AB28" s="221">
        <f t="shared" si="96"/>
        <v>0</v>
      </c>
      <c r="AC28" s="221">
        <f>IF(U28&lt;&gt;"",VLOOKUP(U28,B4:H40,7,FALSE),"")</f>
        <v>1000</v>
      </c>
      <c r="AD28" s="221">
        <f>IF(U28&lt;&gt;"",VLOOKUP(U28,B4:H40,5,FALSE),"")</f>
        <v>0</v>
      </c>
      <c r="AE28" s="221">
        <f>IF(U28&lt;&gt;"",VLOOKUP(U28,B4:J40,9,FALSE),"")</f>
        <v>23</v>
      </c>
      <c r="AF28" s="221">
        <f t="shared" si="97"/>
        <v>0</v>
      </c>
      <c r="AG28" s="221">
        <f>IF(U28&lt;&gt;"",RANK(AF28,AF25:AF29),"")</f>
        <v>1</v>
      </c>
      <c r="AH28" s="221">
        <f>IF(U28&lt;&gt;"",SUMPRODUCT((AF25:AF29=AF28)*(AA25:AA29&gt;AA28)),"")</f>
        <v>0</v>
      </c>
      <c r="AI28" s="221">
        <f>IF(U28&lt;&gt;"",SUMPRODUCT((AF25:AF29=AF28)*(AA25:AA29=AA28)*(Y25:Y29&gt;Y28)),"")</f>
        <v>0</v>
      </c>
      <c r="AJ28" s="221">
        <f>IF(U28&lt;&gt;"",SUMPRODUCT((AF25:AF29=AF28)*(AA25:AA29=AA28)*(Y25:Y29=Y28)*(AC25:AC29&gt;AC28)),"")</f>
        <v>0</v>
      </c>
      <c r="AK28" s="221">
        <f>IF(U28&lt;&gt;"",SUMPRODUCT((AF25:AF29=AF28)*(AA25:AA29=AA28)*(Y25:Y29=Y28)*(AC25:AC29=AC28)*(AD25:AD29&gt;AD28)),"")</f>
        <v>0</v>
      </c>
      <c r="AL28" s="221">
        <f>IF(U28&lt;&gt;"",SUMPRODUCT((AF25:AF29=AF28)*(AA25:AA29=AA28)*(Y25:Y29=Y28)*(AC25:AC29=AC28)*(AD25:AD29=AD28)*(AE25:AE29&gt;AE28)),"")</f>
        <v>0</v>
      </c>
      <c r="AM28" s="221">
        <f t="shared" si="103"/>
        <v>1</v>
      </c>
      <c r="AN28" s="221" t="str">
        <f>IF(U28&lt;&gt;"",INDEX(U25:U29,MATCH(4,AM25:AM29,0),0),"")</f>
        <v>Turkey</v>
      </c>
      <c r="AO28" s="221" t="str">
        <f>IF(Q27&lt;&gt;"",Q27,"")</f>
        <v/>
      </c>
      <c r="AP28" s="221" t="str">
        <f>IF(AO28&lt;&gt;"",SUMPRODUCT((CZ3:CZ42=AO28)*(DC3:DC42=AO29)*(DD3:DD42="W"))+SUMPRODUCT((CZ3:CZ42=AO28)*(DC3:DC42=AO26)*(DD3:DD42="W"))+SUMPRODUCT((CZ3:CZ42=AO28)*(DC3:DC42=AO27)*(DD3:DD42="W"))+SUMPRODUCT((CZ3:CZ42=AO29)*(DC3:DC42=AO28)*(DE3:DE42="W"))+SUMPRODUCT((CZ3:CZ42=AO26)*(DC3:DC42=AO28)*(DE3:DE42="W"))+SUMPRODUCT((CZ3:CZ42=AO27)*(DC3:DC42=AO28)*(DE3:DE42="W")),"")</f>
        <v/>
      </c>
      <c r="AQ28" s="221" t="str">
        <f>IF(AO28&lt;&gt;"",SUMPRODUCT((CZ3:CZ42=AO28)*(DC3:DC42=AO29)*(DD3:DD42="D"))+SUMPRODUCT((CZ3:CZ42=AO28)*(DC3:DC42=AO26)*(DD3:DD42="D"))+SUMPRODUCT((CZ3:CZ42=AO28)*(DC3:DC42=AO27)*(DD3:DD42="D"))+SUMPRODUCT((CZ3:CZ42=AO29)*(DC3:DC42=AO28)*(DD3:DD42="D"))+SUMPRODUCT((CZ3:CZ42=AO26)*(DC3:DC42=AO28)*(DD3:DD42="D"))+SUMPRODUCT((CZ3:CZ42=AO27)*(DC3:DC42=AO28)*(DD3:DD42="D")),"")</f>
        <v/>
      </c>
      <c r="AR28" s="221" t="str">
        <f>IF(AO28&lt;&gt;"",SUMPRODUCT((CZ3:CZ42=AO28)*(DC3:DC42=AO29)*(DD3:DD42="L"))+SUMPRODUCT((CZ3:CZ42=AO28)*(DC3:DC42=AO26)*(DD3:DD42="L"))+SUMPRODUCT((CZ3:CZ42=AO28)*(DC3:DC42=AO27)*(DD3:DD42="L"))+SUMPRODUCT((CZ3:CZ42=AO29)*(DC3:DC42=AO28)*(DE3:DE42="L"))+SUMPRODUCT((CZ3:CZ42=AO26)*(DC3:DC42=AO28)*(DE3:DE42="L"))+SUMPRODUCT((CZ3:CZ42=AO27)*(DC3:DC42=AO28)*(DE3:DE42="L")),"")</f>
        <v/>
      </c>
      <c r="AS28" s="221">
        <f>SUMPRODUCT((CZ3:CZ42=AO28)*(DC3:DC42=AO29)*DA3:DA42)+SUMPRODUCT((CZ3:CZ42=AO28)*(DC3:DC42=AO25)*DA3:DA42)+SUMPRODUCT((CZ3:CZ42=AO28)*(DC3:DC42=AO26)*DA3:DA42)+SUMPRODUCT((CZ3:CZ42=AO28)*(DC3:DC42=AO27)*DA3:DA42)+SUMPRODUCT((CZ3:CZ42=AO29)*(DC3:DC42=AO28)*DB3:DB42)+SUMPRODUCT((CZ3:CZ42=AO25)*(DC3:DC42=AO28)*DB3:DB42)+SUMPRODUCT((CZ3:CZ42=AO26)*(DC3:DC42=AO28)*DB3:DB42)+SUMPRODUCT((CZ3:CZ42=AO27)*(DC3:DC42=AO28)*DB3:DB42)</f>
        <v>0</v>
      </c>
      <c r="AT28" s="221">
        <f>SUMPRODUCT((CZ3:CZ42=AO28)*(DC3:DC42=AO29)*DB3:DB42)+SUMPRODUCT((CZ3:CZ42=AO28)*(DC3:DC42=AO25)*DB3:DB42)+SUMPRODUCT((CZ3:CZ42=AO28)*(DC3:DC42=AO26)*DB3:DB42)+SUMPRODUCT((CZ3:CZ42=AO28)*(DC3:DC42=AO27)*DB3:DB42)+SUMPRODUCT((CZ3:CZ42=AO29)*(DC3:DC42=AO28)*DA3:DA42)+SUMPRODUCT((CZ3:CZ42=AO25)*(DC3:DC42=AO28)*DA3:DA42)+SUMPRODUCT((CZ3:CZ42=AO26)*(DC3:DC42=AO28)*DA3:DA42)+SUMPRODUCT((CZ3:CZ42=AO27)*(DC3:DC42=AO28)*DA3:DA42)</f>
        <v>0</v>
      </c>
      <c r="AU28" s="221">
        <f>AS28-AT28+1000</f>
        <v>1000</v>
      </c>
      <c r="AV28" s="221" t="str">
        <f t="shared" si="104"/>
        <v/>
      </c>
      <c r="AW28" s="221" t="str">
        <f>IF(AO28&lt;&gt;"",VLOOKUP(AO28,B4:H40,7,FALSE),"")</f>
        <v/>
      </c>
      <c r="AX28" s="221" t="str">
        <f>IF(AO28&lt;&gt;"",VLOOKUP(AO28,B4:H40,5,FALSE),"")</f>
        <v/>
      </c>
      <c r="AY28" s="221" t="str">
        <f>IF(AO28&lt;&gt;"",VLOOKUP(AO28,B4:J40,9,FALSE),"")</f>
        <v/>
      </c>
      <c r="AZ28" s="221" t="str">
        <f t="shared" si="105"/>
        <v/>
      </c>
      <c r="BA28" s="221" t="str">
        <f>IF(AO28&lt;&gt;"",RANK(AZ28,AZ25:AZ29),"")</f>
        <v/>
      </c>
      <c r="BB28" s="221" t="str">
        <f>IF(AO28&lt;&gt;"",SUMPRODUCT((AZ25:AZ29=AZ28)*(AU25:AU29&gt;AU28)),"")</f>
        <v/>
      </c>
      <c r="BC28" s="221" t="str">
        <f>IF(AO28&lt;&gt;"",SUMPRODUCT((AZ25:AZ29=AZ28)*(AU25:AU29=AU28)*(AS25:AS29&gt;AS28)),"")</f>
        <v/>
      </c>
      <c r="BD28" s="221" t="str">
        <f>IF(AO28&lt;&gt;"",SUMPRODUCT((AZ25:AZ29=AZ28)*(AU25:AU29=AU28)*(AS25:AS29=AS28)*(AW25:AW29&gt;AW28)),"")</f>
        <v/>
      </c>
      <c r="BE28" s="221" t="str">
        <f>IF(AO28&lt;&gt;"",SUMPRODUCT((AZ25:AZ29=AZ28)*(AU25:AU29=AU28)*(AS25:AS29=AS28)*(AW25:AW29=AW28)*(AX25:AX29&gt;AX28)),"")</f>
        <v/>
      </c>
      <c r="BF28" s="221" t="str">
        <f>IF(AO28&lt;&gt;"",SUMPRODUCT((AZ25:AZ29=AZ28)*(AU25:AU29=AU28)*(AS25:AS29=AS28)*(AW25:AW29=AW28)*(AX25:AX29=AX28)*(AY25:AY29&gt;AY28)),"")</f>
        <v/>
      </c>
      <c r="BG28" s="221" t="str">
        <f t="shared" si="111"/>
        <v/>
      </c>
      <c r="BH28" s="221" t="str">
        <f>IF(AO28&lt;&gt;"",INDEX(AO26:AO29,MATCH(4,BG26:BG29,0),0),"")</f>
        <v/>
      </c>
      <c r="BI28" s="221" t="str">
        <f>IF(R26&lt;&gt;"",R26,"")</f>
        <v/>
      </c>
      <c r="BJ28" s="221">
        <f>SUMPRODUCT((CZ3:CZ42=BI28)*(DC3:DC42=BI29)*(DD3:DD42="W"))+SUMPRODUCT((CZ3:CZ42=BI28)*(DC3:DC42=BI30)*(DD3:DD42="W"))+SUMPRODUCT((CZ3:CZ42=BI28)*(DC3:DC42=BI27)*(DD3:DD42="W"))+SUMPRODUCT((CZ3:CZ42=BI29)*(DC3:DC42=BI28)*(DE3:DE42="W"))+SUMPRODUCT((CZ3:CZ42=BI30)*(DC3:DC42=BI28)*(DE3:DE42="W"))+SUMPRODUCT((CZ3:CZ42=BI27)*(DC3:DC42=BI28)*(DE3:DE42="W"))</f>
        <v>0</v>
      </c>
      <c r="BK28" s="221">
        <f>SUMPRODUCT((CZ3:CZ42=BI28)*(DC3:DC42=BI29)*(DD3:DD42="D"))+SUMPRODUCT((CZ3:CZ42=BI28)*(DC3:DC42=BI30)*(DD3:DD42="D"))+SUMPRODUCT((CZ3:CZ42=BI28)*(DC3:DC42=BI27)*(DD3:DD42="D"))+SUMPRODUCT((CZ3:CZ42=BI29)*(DC3:DC42=BI28)*(DD3:DD42="D"))+SUMPRODUCT((CZ3:CZ42=BI30)*(DC3:DC42=BI28)*(DD3:DD42="D"))+SUMPRODUCT((CZ3:CZ42=BI27)*(DC3:DC42=BI28)*(DD3:DD42="D"))</f>
        <v>0</v>
      </c>
      <c r="BL28" s="221">
        <f>SUMPRODUCT((CZ3:CZ42=BI28)*(DC3:DC42=BI29)*(DD3:DD42="L"))+SUMPRODUCT((CZ3:CZ42=BI28)*(DC3:DC42=BI30)*(DD3:DD42="L"))+SUMPRODUCT((CZ3:CZ42=BI28)*(DC3:DC42=BI27)*(DD3:DD42="L"))+SUMPRODUCT((CZ3:CZ42=BI29)*(DC3:DC42=BI28)*(DE3:DE42="L"))+SUMPRODUCT((CZ3:CZ42=BI30)*(DC3:DC42=BI28)*(DE3:DE42="L"))+SUMPRODUCT((CZ3:CZ42=BI27)*(DC3:DC42=BI28)*(DE3:DE42="L"))</f>
        <v>0</v>
      </c>
      <c r="BM28" s="221">
        <f>SUMPRODUCT((CZ3:CZ42=BI28)*(DC3:DC42=BI29)*DA3:DA42)+SUMPRODUCT((CZ3:CZ42=BI28)*(DC3:DC42=BI25)*DA3:DA42)+SUMPRODUCT((CZ3:CZ42=BI28)*(DC3:DC42=BI26)*DA3:DA42)+SUMPRODUCT((CZ3:CZ42=BI28)*(DC3:DC42=BI27)*DA3:DA42)+SUMPRODUCT((CZ3:CZ42=BI29)*(DC3:DC42=BI28)*DB3:DB42)+SUMPRODUCT((CZ3:CZ42=BI25)*(DC3:DC42=BI28)*DB3:DB42)+SUMPRODUCT((CZ3:CZ42=BI26)*(DC3:DC42=BI28)*DB3:DB42)+SUMPRODUCT((CZ3:CZ42=BI27)*(DC3:DC42=BI28)*DB3:DB42)</f>
        <v>0</v>
      </c>
      <c r="BN28" s="221">
        <f>SUMPRODUCT((CZ3:CZ42=BI28)*(DC3:DC42=BI29)*DB3:DB42)+SUMPRODUCT((CZ3:CZ42=BI28)*(DC3:DC42=BI25)*DB3:DB42)+SUMPRODUCT((CZ3:CZ42=BI28)*(DC3:DC42=BI26)*DB3:DB42)+SUMPRODUCT((CZ3:CZ42=BI28)*(DC3:DC42=BI27)*DB3:DB42)+SUMPRODUCT((CZ3:CZ42=BI29)*(DC3:DC42=BI28)*DA3:DA42)+SUMPRODUCT((CZ3:CZ42=BI25)*(DC3:DC42=BI28)*DA3:DA42)+SUMPRODUCT((CZ3:CZ42=BI26)*(DC3:DC42=BI28)*DA3:DA42)+SUMPRODUCT((CZ3:CZ42=BI27)*(DC3:DC42=BI28)*DA3:DA42)</f>
        <v>0</v>
      </c>
      <c r="BO28" s="221">
        <f>BM28-BN28+1000</f>
        <v>1000</v>
      </c>
      <c r="BP28" s="221" t="str">
        <f t="shared" si="112"/>
        <v/>
      </c>
      <c r="BQ28" s="221" t="str">
        <f>IF(BI28&lt;&gt;"",VLOOKUP(BI28,B4:H40,7,FALSE),"")</f>
        <v/>
      </c>
      <c r="BR28" s="221" t="str">
        <f>IF(BI28&lt;&gt;"",VLOOKUP(BI28,B4:H40,5,FALSE),"")</f>
        <v/>
      </c>
      <c r="BS28" s="221" t="str">
        <f>IF(BI28&lt;&gt;"",VLOOKUP(BI28,B4:J40,9,FALSE),"")</f>
        <v/>
      </c>
      <c r="BT28" s="221" t="str">
        <f t="shared" si="113"/>
        <v/>
      </c>
      <c r="BU28" s="221" t="str">
        <f>IF(BI28&lt;&gt;"",RANK(BT28,BT25:BT29),"")</f>
        <v/>
      </c>
      <c r="BV28" s="221" t="str">
        <f>IF(BI28&lt;&gt;"",SUMPRODUCT((BT25:BT29=BT28)*(BO25:BO29&gt;BO28)),"")</f>
        <v/>
      </c>
      <c r="BW28" s="221" t="str">
        <f>IF(BI28&lt;&gt;"",SUMPRODUCT((BT25:BT29=BT28)*(BO25:BO29=BO28)*(BM25:BM29&gt;BM28)),"")</f>
        <v/>
      </c>
      <c r="BX28" s="221" t="str">
        <f>IF(BI28&lt;&gt;"",SUMPRODUCT((BT25:BT29=BT28)*(BO25:BO29=BO28)*(BM25:BM29=BM28)*(BQ25:BQ29&gt;BQ28)),"")</f>
        <v/>
      </c>
      <c r="BY28" s="221" t="str">
        <f>IF(BI28&lt;&gt;"",SUMPRODUCT((BT25:BT29=BT28)*(BO25:BO29=BO28)*(BM25:BM29=BM28)*(BQ25:BQ29=BQ28)*(BR25:BR29&gt;BR28)),"")</f>
        <v/>
      </c>
      <c r="BZ28" s="221" t="str">
        <f>IF(BI28&lt;&gt;"",SUMPRODUCT((BT25:BT29=BT28)*(BO25:BO29=BO28)*(BM25:BM29=BM28)*(BQ25:BQ29=BQ28)*(BR25:BR29=BR28)*(BS25:BS29&gt;BS28)),"")</f>
        <v/>
      </c>
      <c r="CA28" s="221" t="str">
        <f>IF(BI28&lt;&gt;"",SUM(BU28:BZ28)+2,"")</f>
        <v/>
      </c>
      <c r="CB28" s="221" t="str">
        <f>IF(BI28&lt;&gt;"",INDEX(BI27:BI29,MATCH(4,CA27:CA29,0),0),"")</f>
        <v/>
      </c>
      <c r="CC28" s="221" t="str">
        <f>IF(S25&lt;&gt;"",S25,"")</f>
        <v/>
      </c>
      <c r="CD28" s="221">
        <f>SUMPRODUCT((CZ3:CZ42=CC28)*(DC3:DC42=CC29)*(DD3:DD42="W"))+SUMPRODUCT((CZ3:CZ42=CC28)*(DC3:DC42=CC30)*(DD3:DD42="W"))+SUMPRODUCT((CZ3:CZ42=CC28)*(DC3:DC42=CC31)*(DD3:DD42="W"))+SUMPRODUCT((CZ3:CZ42=CC29)*(DC3:DC42=CC28)*(DE3:DE42="W"))+SUMPRODUCT((CZ3:CZ42=CC30)*(DC3:DC42=CC28)*(DE3:DE42="W"))+SUMPRODUCT((CZ3:CZ42=CC31)*(DC3:DC42=CC28)*(DE3:DE42="W"))</f>
        <v>0</v>
      </c>
      <c r="CE28" s="221">
        <f>SUMPRODUCT((CZ3:CZ42=CC28)*(DC3:DC42=CC29)*(DD3:DD42="D"))+SUMPRODUCT((CZ3:CZ42=CC28)*(DC3:DC42=CC30)*(DD3:DD42="D"))+SUMPRODUCT((CZ3:CZ42=CC28)*(DC3:DC42=CC31)*(DD3:DD42="D"))+SUMPRODUCT((CZ3:CZ42=CC29)*(DC3:DC42=CC28)*(DD3:DD42="D"))+SUMPRODUCT((CZ3:CZ42=CC30)*(DC3:DC42=CC28)*(DD3:DD42="D"))+SUMPRODUCT((CZ3:CZ42=CC31)*(DC3:DC42=CC28)*(DD3:DD42="D"))</f>
        <v>0</v>
      </c>
      <c r="CF28" s="221">
        <f>SUMPRODUCT((CZ3:CZ42=CC28)*(DC3:DC42=CC29)*(DD3:DD42="L"))+SUMPRODUCT((CZ3:CZ42=CC28)*(DC3:DC42=CC30)*(DD3:DD42="L"))+SUMPRODUCT((CZ3:CZ42=CC28)*(DC3:DC42=CC31)*(DD3:DD42="L"))+SUMPRODUCT((CZ3:CZ42=CC29)*(DC3:DC42=CC28)*(DE3:DE42="L"))+SUMPRODUCT((CZ3:CZ42=CC30)*(DC3:DC42=CC28)*(DE3:DE42="L"))+SUMPRODUCT((CZ3:CZ42=CC31)*(DC3:DC42=CC28)*(DE3:DE42="L"))</f>
        <v>0</v>
      </c>
      <c r="CG28" s="221">
        <f>SUMPRODUCT((CZ3:CZ42=CC28)*(DC3:DC42=CC29)*DA3:DA42)+SUMPRODUCT((CZ3:CZ42=CC28)*(DC3:DC42=CC25)*DA3:DA42)+SUMPRODUCT((CZ3:CZ42=CC28)*(DC3:DC42=CC26)*DA3:DA42)+SUMPRODUCT((CZ3:CZ42=CC28)*(DC3:DC42=CC27)*DA3:DA42)+SUMPRODUCT((CZ3:CZ42=CC29)*(DC3:DC42=CC28)*DB3:DB42)+SUMPRODUCT((CZ3:CZ42=CC25)*(DC3:DC42=CC28)*DB3:DB42)+SUMPRODUCT((CZ3:CZ42=CC26)*(DC3:DC42=CC28)*DB3:DB42)+SUMPRODUCT((CZ3:CZ42=CC27)*(DC3:DC42=CC28)*DB3:DB42)</f>
        <v>0</v>
      </c>
      <c r="CH28" s="221">
        <f>SUMPRODUCT((CZ3:CZ42=CC28)*(DC3:DC42=CC29)*DB3:DB42)+SUMPRODUCT((CZ3:CZ42=CC28)*(DC3:DC42=CC25)*DB3:DB42)+SUMPRODUCT((CZ3:CZ42=CC28)*(DC3:DC42=CC26)*DB3:DB42)+SUMPRODUCT((CZ3:CZ42=CC28)*(DC3:DC42=CC27)*DB3:DB42)+SUMPRODUCT((CZ3:CZ42=CC29)*(DC3:DC42=CC28)*DA3:DA42)+SUMPRODUCT((CZ3:CZ42=CC25)*(DC3:DC42=CC28)*DA3:DA42)+SUMPRODUCT((CZ3:CZ42=CC26)*(DC3:DC42=CC28)*DA3:DA42)+SUMPRODUCT((CZ3:CZ42=CC27)*(DC3:DC42=CC28)*DA3:DA42)</f>
        <v>0</v>
      </c>
      <c r="CI28" s="221">
        <f>CG28-CH28+1000</f>
        <v>1000</v>
      </c>
      <c r="CJ28" s="221" t="str">
        <f t="shared" ref="CJ28" si="117">IF(CC28&lt;&gt;"",CD28*3+CE28*1,"")</f>
        <v/>
      </c>
      <c r="CK28" s="221" t="str">
        <f>IF(CC28&lt;&gt;"",VLOOKUP(CC28,B4:H40,7,FALSE),"")</f>
        <v/>
      </c>
      <c r="CL28" s="221" t="str">
        <f>IF(CC28&lt;&gt;"",VLOOKUP(CC28,B4:H40,5,FALSE),"")</f>
        <v/>
      </c>
      <c r="CM28" s="221" t="str">
        <f>IF(CC28&lt;&gt;"",VLOOKUP(CC28,B4:J40,9,FALSE),"")</f>
        <v/>
      </c>
      <c r="CN28" s="221" t="str">
        <f t="shared" ref="CN28" si="118">CJ28</f>
        <v/>
      </c>
      <c r="CO28" s="221" t="str">
        <f>IF(CC28&lt;&gt;"",RANK(CN28,AF25:AF29),"")</f>
        <v/>
      </c>
      <c r="CP28" s="221" t="str">
        <f>IF(CC28&lt;&gt;"",SUMPRODUCT((CN25:CN29=CN28)*(CI25:CI29&gt;CI28)),"")</f>
        <v/>
      </c>
      <c r="CQ28" s="221" t="str">
        <f>IF(CC28&lt;&gt;"",SUMPRODUCT((CN25:CN29=CN28)*(CI25:CI29=CI28)*(CG25:CG29&gt;CG28)),"")</f>
        <v/>
      </c>
      <c r="CR28" s="221" t="str">
        <f>IF(CC28&lt;&gt;"",SUMPRODUCT((CN25:CN29=CN28)*(CI25:CI29=CI28)*(CG25:CG29=CG28)*(CK25:CK29&gt;CK28)),"")</f>
        <v/>
      </c>
      <c r="CS28" s="221" t="str">
        <f>IF(CC28&lt;&gt;"",SUMPRODUCT((CN25:CN29=CN28)*(CI25:CI29=CI28)*(CG25:CG29=CG28)*(CK25:CK29=CK28)*(CL25:CL29&gt;CL28)),"")</f>
        <v/>
      </c>
      <c r="CT28" s="221" t="str">
        <f>IF(CC28&lt;&gt;"",SUMPRODUCT((CN25:CN29=CN28)*(CI25:CI29=CI28)*(CG25:CG29=CG28)*(CK25:CK29=CK28)*(CL25:CL29=CL28)*(CM25:CM29&gt;CM28)),"")</f>
        <v/>
      </c>
      <c r="CU28" s="221" t="str">
        <f>IF(CC28&lt;&gt;"",SUM(CO28:CT28)+3,"")</f>
        <v/>
      </c>
      <c r="CV28" s="221" t="str">
        <f>IF(CC28&lt;&gt;"",IF(CU28=4,CC28,CC29),"")</f>
        <v/>
      </c>
      <c r="CW28" s="221" t="str">
        <f>IF(CV28&lt;&gt;"",CV28,IF(CB28&lt;&gt;"",CB28,IF(BH28&lt;&gt;"",BH28,IF(AN28&lt;&gt;"",AN28,N28))))</f>
        <v>Turkey</v>
      </c>
      <c r="CX28" s="221">
        <v>4</v>
      </c>
      <c r="CY28" s="221">
        <v>26</v>
      </c>
      <c r="CZ28" s="221" t="str">
        <f>Tournament!H38</f>
        <v>Switzerland</v>
      </c>
      <c r="DA28" s="221">
        <f>IF(AND(Tournament!J38&lt;&gt;"",Tournament!L38&lt;&gt;""),Tournament!J38,0)</f>
        <v>0</v>
      </c>
      <c r="DB28" s="221">
        <f>IF(AND(Tournament!L38&lt;&gt;"",Tournament!J38&lt;&gt;""),Tournament!L38,0)</f>
        <v>0</v>
      </c>
      <c r="DC28" s="221" t="str">
        <f>Tournament!N38</f>
        <v>France</v>
      </c>
      <c r="DD28" s="221" t="str">
        <f>IF(AND(Tournament!J38&lt;&gt;"",Tournament!L38&lt;&gt;""),IF(DA28&gt;DB28,"W",IF(DA28=DB28,"D","L")),"")</f>
        <v/>
      </c>
      <c r="DE28" s="221" t="str">
        <f t="shared" si="0"/>
        <v/>
      </c>
      <c r="DV28" s="221" t="s">
        <v>15</v>
      </c>
      <c r="DW28" s="221" t="str">
        <f>VLOOKUP(1,A25:B28,2,FALSE)</f>
        <v>Spain</v>
      </c>
      <c r="DY28" s="221">
        <f ca="1">VLOOKUP(DZ28,HU25:HV29,2,FALSE)</f>
        <v>2</v>
      </c>
      <c r="DZ28" s="221" t="str">
        <f t="shared" si="106"/>
        <v>Croatia</v>
      </c>
      <c r="EA28" s="221">
        <f ca="1">SUMPRODUCT((HX3:HX42=DZ28)*(IB3:IB42="W"))+SUMPRODUCT((IA3:IA42=DZ28)*(IC3:IC42="W"))</f>
        <v>0</v>
      </c>
      <c r="EB28" s="221">
        <f ca="1">SUMPRODUCT((HX3:HX42=DZ28)*(IB3:IB42="D"))+SUMPRODUCT((IA3:IA42=DZ28)*(IC3:IC42="D"))</f>
        <v>0</v>
      </c>
      <c r="EC28" s="221">
        <f ca="1">SUMPRODUCT((HX3:HX42=DZ28)*(IB3:IB42="L"))+SUMPRODUCT((IA3:IA42=DZ28)*(IC3:IC42="L"))</f>
        <v>0</v>
      </c>
      <c r="ED28" s="221">
        <f ca="1">SUMIF(HX3:HX60,DZ28,HY3:HY60)+SUMIF(IA3:IA60,DZ28,HZ3:HZ60)</f>
        <v>0</v>
      </c>
      <c r="EE28" s="221">
        <f ca="1">SUMIF(IA3:IA60,DZ28,HY3:HY60)+SUMIF(HX3:HX60,DZ28,HZ3:HZ60)</f>
        <v>0</v>
      </c>
      <c r="EF28" s="221">
        <f t="shared" ca="1" si="98"/>
        <v>1000</v>
      </c>
      <c r="EG28" s="221">
        <f t="shared" ca="1" si="99"/>
        <v>0</v>
      </c>
      <c r="EH28" s="221">
        <v>14</v>
      </c>
      <c r="EI28" s="221">
        <f ca="1">IF(COUNTIF(EG25:EG29,4)&lt;&gt;4,RANK(EG28,EG25:EG29),EG68)</f>
        <v>1</v>
      </c>
      <c r="EK28" s="221">
        <f ca="1">SUMPRODUCT((EI25:EI28=EI28)*(EH25:EH28&lt;EH28))+EI28</f>
        <v>3</v>
      </c>
      <c r="EL28" s="221" t="str">
        <f ca="1">INDEX(DZ25:DZ29,MATCH(4,EK25:EK29,0),0)</f>
        <v>Spain</v>
      </c>
      <c r="EM28" s="221">
        <f ca="1">INDEX(EI25:EI29,MATCH(EL28,DZ25:DZ29,0),0)</f>
        <v>1</v>
      </c>
      <c r="EN28" s="221" t="str">
        <f ca="1">IF(AND(EN27&lt;&gt;"",EM28=1),EL28,"")</f>
        <v>Spain</v>
      </c>
      <c r="EO28" s="221" t="str">
        <f ca="1">IF(AND(EO27&lt;&gt;"",EM29=2),EL29,"")</f>
        <v/>
      </c>
      <c r="ES28" s="221" t="str">
        <f t="shared" ca="1" si="107"/>
        <v>Spain</v>
      </c>
      <c r="ET28" s="221">
        <f ca="1">SUMPRODUCT((HX3:HX42=ES28)*(IA3:IA42=ES29)*(IB3:IB42="W"))+SUMPRODUCT((HX3:HX42=ES28)*(IA3:IA42=ES25)*(IB3:IB42="W"))+SUMPRODUCT((HX3:HX42=ES28)*(IA3:IA42=ES26)*(IB3:IB42="W"))+SUMPRODUCT((HX3:HX42=ES28)*(IA3:IA42=ES27)*(IB3:IB42="W"))+SUMPRODUCT((HX3:HX42=ES29)*(IA3:IA42=ES28)*(IC3:IC42="W"))+SUMPRODUCT((HX3:HX42=ES25)*(IA3:IA42=ES28)*(IC3:IC42="W"))+SUMPRODUCT((HX3:HX42=ES26)*(IA3:IA42=ES28)*(IC3:IC42="W"))+SUMPRODUCT((HX3:HX42=ES27)*(IA3:IA42=ES28)*(IC3:IC42="W"))</f>
        <v>0</v>
      </c>
      <c r="EU28" s="221">
        <f ca="1">SUMPRODUCT((HX3:HX42=ES28)*(IA3:IA42=ES29)*(IB3:IB42="D"))+SUMPRODUCT((HX3:HX42=ES28)*(IA3:IA42=ES25)*(IB3:IB42="D"))+SUMPRODUCT((HX3:HX42=ES28)*(IA3:IA42=ES26)*(IB3:IB42="D"))+SUMPRODUCT((HX3:HX42=ES28)*(IA3:IA42=ES27)*(IB3:IB42="D"))+SUMPRODUCT((HX3:HX42=ES29)*(IA3:IA42=ES28)*(IB3:IB42="D"))+SUMPRODUCT((HX3:HX42=ES25)*(IA3:IA42=ES28)*(IB3:IB42="D"))+SUMPRODUCT((HX3:HX42=ES26)*(IA3:IA42=ES28)*(IB3:IB42="D"))+SUMPRODUCT((HX3:HX42=ES27)*(IA3:IA42=ES28)*(IB3:IB42="D"))</f>
        <v>0</v>
      </c>
      <c r="EV28" s="221">
        <f ca="1">SUMPRODUCT((HX3:HX42=ES28)*(IA3:IA42=ES29)*(IB3:IB42="L"))+SUMPRODUCT((HX3:HX42=ES28)*(IA3:IA42=ES25)*(IB3:IB42="L"))+SUMPRODUCT((HX3:HX42=ES28)*(IA3:IA42=ES26)*(IB3:IB42="L"))+SUMPRODUCT((HX3:HX42=ES28)*(IA3:IA42=ES27)*(IB3:IB42="L"))+SUMPRODUCT((HX3:HX42=ES29)*(IA3:IA42=ES28)*(IC3:IC42="L"))+SUMPRODUCT((HX3:HX42=ES25)*(IA3:IA42=ES28)*(IC3:IC42="L"))+SUMPRODUCT((HX3:HX42=ES26)*(IA3:IA42=ES28)*(IC3:IC42="L"))+SUMPRODUCT((HX3:HX42=ES27)*(IA3:IA42=ES28)*(IC3:IC42="L"))</f>
        <v>0</v>
      </c>
      <c r="EW28" s="221">
        <f ca="1">SUMPRODUCT((HX3:HX42=ES28)*(IA3:IA42=ES29)*HY3:HY42)+SUMPRODUCT((HX3:HX42=ES28)*(IA3:IA42=ES25)*HY3:HY42)+SUMPRODUCT((HX3:HX42=ES28)*(IA3:IA42=ES26)*HY3:HY42)+SUMPRODUCT((HX3:HX42=ES28)*(IA3:IA42=ES27)*HY3:HY42)+SUMPRODUCT((HX3:HX42=ES29)*(IA3:IA42=ES28)*HZ3:HZ42)+SUMPRODUCT((HX3:HX42=ES25)*(IA3:IA42=ES28)*HZ3:HZ42)+SUMPRODUCT((HX3:HX42=ES26)*(IA3:IA42=ES28)*HZ3:HZ42)+SUMPRODUCT((HX3:HX42=ES27)*(IA3:IA42=ES28)*HZ3:HZ42)</f>
        <v>0</v>
      </c>
      <c r="EX28" s="221">
        <f ca="1">SUMPRODUCT((HX3:HX42=ES28)*(IA3:IA42=ES29)*HZ3:HZ42)+SUMPRODUCT((HX3:HX42=ES28)*(IA3:IA42=ES25)*HZ3:HZ42)+SUMPRODUCT((HX3:HX42=ES28)*(IA3:IA42=ES26)*HZ3:HZ42)+SUMPRODUCT((HX3:HX42=ES28)*(IA3:IA42=ES27)*HZ3:HZ42)+SUMPRODUCT((HX3:HX42=ES29)*(IA3:IA42=ES28)*HY3:HY42)+SUMPRODUCT((HX3:HX42=ES25)*(IA3:IA42=ES28)*HY3:HY42)+SUMPRODUCT((HX3:HX42=ES26)*(IA3:IA42=ES28)*HY3:HY42)+SUMPRODUCT((HX3:HX42=ES27)*(IA3:IA42=ES28)*HY3:HY42)</f>
        <v>0</v>
      </c>
      <c r="EY28" s="221">
        <f ca="1">EW28-EX28+1000</f>
        <v>1000</v>
      </c>
      <c r="EZ28" s="221">
        <f t="shared" ca="1" si="100"/>
        <v>0</v>
      </c>
      <c r="FA28" s="221">
        <f ca="1">IF(ES28&lt;&gt;"",VLOOKUP(ES28,DZ4:EF40,7,FALSE),"")</f>
        <v>1000</v>
      </c>
      <c r="FB28" s="221">
        <f ca="1">IF(ES28&lt;&gt;"",VLOOKUP(ES28,DZ4:EF40,5,FALSE),"")</f>
        <v>0</v>
      </c>
      <c r="FC28" s="221">
        <f ca="1">IF(ES28&lt;&gt;"",VLOOKUP(ES28,DZ4:EH40,9,FALSE),"")</f>
        <v>23</v>
      </c>
      <c r="FD28" s="221">
        <f t="shared" ca="1" si="101"/>
        <v>0</v>
      </c>
      <c r="FE28" s="221">
        <f ca="1">IF(ES28&lt;&gt;"",RANK(FD28,FD25:FD29),"")</f>
        <v>1</v>
      </c>
      <c r="FF28" s="221">
        <f ca="1">IF(ES28&lt;&gt;"",SUMPRODUCT((FD25:FD29=FD28)*(EY25:EY29&gt;EY28)),"")</f>
        <v>0</v>
      </c>
      <c r="FG28" s="221">
        <f ca="1">IF(ES28&lt;&gt;"",SUMPRODUCT((FD25:FD29=FD28)*(EY25:EY29=EY28)*(EW25:EW29&gt;EW28)),"")</f>
        <v>0</v>
      </c>
      <c r="FH28" s="221">
        <f ca="1">IF(ES28&lt;&gt;"",SUMPRODUCT((FD25:FD29=FD28)*(EY25:EY29=EY28)*(EW25:EW29=EW28)*(FA25:FA29&gt;FA28)),"")</f>
        <v>0</v>
      </c>
      <c r="FI28" s="221">
        <f ca="1">IF(ES28&lt;&gt;"",SUMPRODUCT((FD25:FD29=FD28)*(EY25:EY29=EY28)*(EW25:EW29=EW28)*(FA25:FA29=FA28)*(FB25:FB29&gt;FB28)),"")</f>
        <v>0</v>
      </c>
      <c r="FJ28" s="221">
        <f ca="1">IF(ES28&lt;&gt;"",SUMPRODUCT((FD25:FD29=FD28)*(EY25:EY29=EY28)*(EW25:EW29=EW28)*(FA25:FA29=FA28)*(FB25:FB29=FB28)*(FC25:FC29&gt;FC28)),"")</f>
        <v>0</v>
      </c>
      <c r="FK28" s="221">
        <f t="shared" ca="1" si="108"/>
        <v>1</v>
      </c>
      <c r="FL28" s="221" t="str">
        <f ca="1">IF(ES28&lt;&gt;"",INDEX(ES25:ES29,MATCH(4,FK25:FK29,0),0),"")</f>
        <v>Turkey</v>
      </c>
      <c r="FM28" s="221" t="str">
        <f ca="1">IF(EO27&lt;&gt;"",EO27,"")</f>
        <v/>
      </c>
      <c r="FN28" s="221" t="str">
        <f ca="1">IF(FM28&lt;&gt;"",SUMPRODUCT((HX3:HX42=FM28)*(IA3:IA42=FM29)*(IB3:IB42="W"))+SUMPRODUCT((HX3:HX42=FM28)*(IA3:IA42=FM26)*(IB3:IB42="W"))+SUMPRODUCT((HX3:HX42=FM28)*(IA3:IA42=FM27)*(IB3:IB42="W"))+SUMPRODUCT((HX3:HX42=FM29)*(IA3:IA42=FM28)*(IC3:IC42="W"))+SUMPRODUCT((HX3:HX42=FM26)*(IA3:IA42=FM28)*(IC3:IC42="W"))+SUMPRODUCT((HX3:HX42=FM27)*(IA3:IA42=FM28)*(IC3:IC42="W")),"")</f>
        <v/>
      </c>
      <c r="FO28" s="221" t="str">
        <f ca="1">IF(FM28&lt;&gt;"",SUMPRODUCT((HX3:HX42=FM28)*(IA3:IA42=FM29)*(IB3:IB42="D"))+SUMPRODUCT((HX3:HX42=FM28)*(IA3:IA42=FM26)*(IB3:IB42="D"))+SUMPRODUCT((HX3:HX42=FM28)*(IA3:IA42=FM27)*(IB3:IB42="D"))+SUMPRODUCT((HX3:HX42=FM29)*(IA3:IA42=FM28)*(IB3:IB42="D"))+SUMPRODUCT((HX3:HX42=FM26)*(IA3:IA42=FM28)*(IB3:IB42="D"))+SUMPRODUCT((HX3:HX42=FM27)*(IA3:IA42=FM28)*(IB3:IB42="D")),"")</f>
        <v/>
      </c>
      <c r="FP28" s="221" t="str">
        <f ca="1">IF(FM28&lt;&gt;"",SUMPRODUCT((HX3:HX42=FM28)*(IA3:IA42=FM29)*(IB3:IB42="L"))+SUMPRODUCT((HX3:HX42=FM28)*(IA3:IA42=FM26)*(IB3:IB42="L"))+SUMPRODUCT((HX3:HX42=FM28)*(IA3:IA42=FM27)*(IB3:IB42="L"))+SUMPRODUCT((HX3:HX42=FM29)*(IA3:IA42=FM28)*(IC3:IC42="L"))+SUMPRODUCT((HX3:HX42=FM26)*(IA3:IA42=FM28)*(IC3:IC42="L"))+SUMPRODUCT((HX3:HX42=FM27)*(IA3:IA42=FM28)*(IC3:IC42="L")),"")</f>
        <v/>
      </c>
      <c r="FQ28" s="221">
        <f ca="1">SUMPRODUCT((HX3:HX42=FM28)*(IA3:IA42=FM29)*HY3:HY42)+SUMPRODUCT((HX3:HX42=FM28)*(IA3:IA42=FM25)*HY3:HY42)+SUMPRODUCT((HX3:HX42=FM28)*(IA3:IA42=FM26)*HY3:HY42)+SUMPRODUCT((HX3:HX42=FM28)*(IA3:IA42=FM27)*HY3:HY42)+SUMPRODUCT((HX3:HX42=FM29)*(IA3:IA42=FM28)*HZ3:HZ42)+SUMPRODUCT((HX3:HX42=FM25)*(IA3:IA42=FM28)*HZ3:HZ42)+SUMPRODUCT((HX3:HX42=FM26)*(IA3:IA42=FM28)*HZ3:HZ42)+SUMPRODUCT((HX3:HX42=FM27)*(IA3:IA42=FM28)*HZ3:HZ42)</f>
        <v>0</v>
      </c>
      <c r="FR28" s="221">
        <f ca="1">SUMPRODUCT((HX3:HX42=FM28)*(IA3:IA42=FM29)*HZ3:HZ42)+SUMPRODUCT((HX3:HX42=FM28)*(IA3:IA42=FM25)*HZ3:HZ42)+SUMPRODUCT((HX3:HX42=FM28)*(IA3:IA42=FM26)*HZ3:HZ42)+SUMPRODUCT((HX3:HX42=FM28)*(IA3:IA42=FM27)*HZ3:HZ42)+SUMPRODUCT((HX3:HX42=FM29)*(IA3:IA42=FM28)*HY3:HY42)+SUMPRODUCT((HX3:HX42=FM25)*(IA3:IA42=FM28)*HY3:HY42)+SUMPRODUCT((HX3:HX42=FM26)*(IA3:IA42=FM28)*HY3:HY42)+SUMPRODUCT((HX3:HX42=FM27)*(IA3:IA42=FM28)*HY3:HY42)</f>
        <v>0</v>
      </c>
      <c r="FS28" s="221">
        <f ca="1">FQ28-FR28+1000</f>
        <v>1000</v>
      </c>
      <c r="FT28" s="221" t="str">
        <f t="shared" ca="1" si="109"/>
        <v/>
      </c>
      <c r="FU28" s="221" t="str">
        <f ca="1">IF(FM28&lt;&gt;"",VLOOKUP(FM28,DZ4:EF40,7,FALSE),"")</f>
        <v/>
      </c>
      <c r="FV28" s="221" t="str">
        <f ca="1">IF(FM28&lt;&gt;"",VLOOKUP(FM28,DZ4:EF40,5,FALSE),"")</f>
        <v/>
      </c>
      <c r="FW28" s="221" t="str">
        <f ca="1">IF(FM28&lt;&gt;"",VLOOKUP(FM28,DZ4:EH40,9,FALSE),"")</f>
        <v/>
      </c>
      <c r="FX28" s="221" t="str">
        <f t="shared" ca="1" si="110"/>
        <v/>
      </c>
      <c r="FY28" s="221" t="str">
        <f ca="1">IF(FM28&lt;&gt;"",RANK(FX28,FX25:FX29),"")</f>
        <v/>
      </c>
      <c r="FZ28" s="221" t="str">
        <f ca="1">IF(FM28&lt;&gt;"",SUMPRODUCT((FX25:FX29=FX28)*(FS25:FS29&gt;FS28)),"")</f>
        <v/>
      </c>
      <c r="GA28" s="221" t="str">
        <f ca="1">IF(FM28&lt;&gt;"",SUMPRODUCT((FX25:FX29=FX28)*(FS25:FS29=FS28)*(FQ25:FQ29&gt;FQ28)),"")</f>
        <v/>
      </c>
      <c r="GB28" s="221" t="str">
        <f ca="1">IF(FM28&lt;&gt;"",SUMPRODUCT((FX25:FX29=FX28)*(FS25:FS29=FS28)*(FQ25:FQ29=FQ28)*(FU25:FU29&gt;FU28)),"")</f>
        <v/>
      </c>
      <c r="GC28" s="221" t="str">
        <f ca="1">IF(FM28&lt;&gt;"",SUMPRODUCT((FX25:FX29=FX28)*(FS25:FS29=FS28)*(FQ25:FQ29=FQ28)*(FU25:FU29=FU28)*(FV25:FV29&gt;FV28)),"")</f>
        <v/>
      </c>
      <c r="GD28" s="221" t="str">
        <f ca="1">IF(FM28&lt;&gt;"",SUMPRODUCT((FX25:FX29=FX28)*(FS25:FS29=FS28)*(FQ25:FQ29=FQ28)*(FU25:FU29=FU28)*(FV25:FV29=FV28)*(FW25:FW29&gt;FW28)),"")</f>
        <v/>
      </c>
      <c r="GE28" s="221" t="str">
        <f t="shared" ca="1" si="114"/>
        <v/>
      </c>
      <c r="GF28" s="221" t="str">
        <f ca="1">IF(FM28&lt;&gt;"",INDEX(FM26:FM29,MATCH(4,GE26:GE29,0),0),"")</f>
        <v/>
      </c>
      <c r="GG28" s="221" t="str">
        <f ca="1">IF(EP26&lt;&gt;"",EP26,"")</f>
        <v/>
      </c>
      <c r="GH28" s="221">
        <f ca="1">SUMPRODUCT((HX3:HX42=GG28)*(IA3:IA42=GG29)*(IB3:IB42="W"))+SUMPRODUCT((HX3:HX42=GG28)*(IA3:IA42=GG30)*(IB3:IB42="W"))+SUMPRODUCT((HX3:HX42=GG28)*(IA3:IA42=GG27)*(IB3:IB42="W"))+SUMPRODUCT((HX3:HX42=GG29)*(IA3:IA42=GG28)*(IC3:IC42="W"))+SUMPRODUCT((HX3:HX42=GG30)*(IA3:IA42=GG28)*(IC3:IC42="W"))+SUMPRODUCT((HX3:HX42=GG27)*(IA3:IA42=GG28)*(IC3:IC42="W"))</f>
        <v>0</v>
      </c>
      <c r="GI28" s="221">
        <f ca="1">SUMPRODUCT((HX3:HX42=GG28)*(IA3:IA42=GG29)*(IB3:IB42="D"))+SUMPRODUCT((HX3:HX42=GG28)*(IA3:IA42=GG30)*(IB3:IB42="D"))+SUMPRODUCT((HX3:HX42=GG28)*(IA3:IA42=GG27)*(IB3:IB42="D"))+SUMPRODUCT((HX3:HX42=GG29)*(IA3:IA42=GG28)*(IB3:IB42="D"))+SUMPRODUCT((HX3:HX42=GG30)*(IA3:IA42=GG28)*(IB3:IB42="D"))+SUMPRODUCT((HX3:HX42=GG27)*(IA3:IA42=GG28)*(IB3:IB42="D"))</f>
        <v>0</v>
      </c>
      <c r="GJ28" s="221">
        <f ca="1">SUMPRODUCT((HX3:HX42=GG28)*(IA3:IA42=GG29)*(IB3:IB42="L"))+SUMPRODUCT((HX3:HX42=GG28)*(IA3:IA42=GG30)*(IB3:IB42="L"))+SUMPRODUCT((HX3:HX42=GG28)*(IA3:IA42=GG27)*(IB3:IB42="L"))+SUMPRODUCT((HX3:HX42=GG29)*(IA3:IA42=GG28)*(IC3:IC42="L"))+SUMPRODUCT((HX3:HX42=GG30)*(IA3:IA42=GG28)*(IC3:IC42="L"))+SUMPRODUCT((HX3:HX42=GG27)*(IA3:IA42=GG28)*(IC3:IC42="L"))</f>
        <v>0</v>
      </c>
      <c r="GK28" s="221">
        <f ca="1">SUMPRODUCT((HX3:HX42=GG28)*(IA3:IA42=GG29)*HY3:HY42)+SUMPRODUCT((HX3:HX42=GG28)*(IA3:IA42=GG25)*HY3:HY42)+SUMPRODUCT((HX3:HX42=GG28)*(IA3:IA42=GG26)*HY3:HY42)+SUMPRODUCT((HX3:HX42=GG28)*(IA3:IA42=GG27)*HY3:HY42)+SUMPRODUCT((HX3:HX42=GG29)*(IA3:IA42=GG28)*HZ3:HZ42)+SUMPRODUCT((HX3:HX42=GG25)*(IA3:IA42=GG28)*HZ3:HZ42)+SUMPRODUCT((HX3:HX42=GG26)*(IA3:IA42=GG28)*HZ3:HZ42)+SUMPRODUCT((HX3:HX42=GG27)*(IA3:IA42=GG28)*HZ3:HZ42)</f>
        <v>0</v>
      </c>
      <c r="GL28" s="221">
        <f ca="1">SUMPRODUCT((HX3:HX42=GG28)*(IA3:IA42=GG29)*HZ3:HZ42)+SUMPRODUCT((HX3:HX42=GG28)*(IA3:IA42=GG25)*HZ3:HZ42)+SUMPRODUCT((HX3:HX42=GG28)*(IA3:IA42=GG26)*HZ3:HZ42)+SUMPRODUCT((HX3:HX42=GG28)*(IA3:IA42=GG27)*HZ3:HZ42)+SUMPRODUCT((HX3:HX42=GG29)*(IA3:IA42=GG28)*HY3:HY42)+SUMPRODUCT((HX3:HX42=GG25)*(IA3:IA42=GG28)*HY3:HY42)+SUMPRODUCT((HX3:HX42=GG26)*(IA3:IA42=GG28)*HY3:HY42)+SUMPRODUCT((HX3:HX42=GG27)*(IA3:IA42=GG28)*HY3:HY42)</f>
        <v>0</v>
      </c>
      <c r="GM28" s="221">
        <f ca="1">GK28-GL28+1000</f>
        <v>1000</v>
      </c>
      <c r="GN28" s="221" t="str">
        <f t="shared" ca="1" si="115"/>
        <v/>
      </c>
      <c r="GO28" s="221" t="str">
        <f ca="1">IF(GG28&lt;&gt;"",VLOOKUP(GG28,DZ4:EF40,7,FALSE),"")</f>
        <v/>
      </c>
      <c r="GP28" s="221" t="str">
        <f ca="1">IF(GG28&lt;&gt;"",VLOOKUP(GG28,DZ4:EF40,5,FALSE),"")</f>
        <v/>
      </c>
      <c r="GQ28" s="221" t="str">
        <f ca="1">IF(GG28&lt;&gt;"",VLOOKUP(GG28,DZ4:EH40,9,FALSE),"")</f>
        <v/>
      </c>
      <c r="GR28" s="221" t="str">
        <f t="shared" ca="1" si="116"/>
        <v/>
      </c>
      <c r="GS28" s="221" t="str">
        <f ca="1">IF(GG28&lt;&gt;"",RANK(GR28,GR25:GR29),"")</f>
        <v/>
      </c>
      <c r="GT28" s="221" t="str">
        <f ca="1">IF(GG28&lt;&gt;"",SUMPRODUCT((GR25:GR29=GR28)*(GM25:GM29&gt;GM28)),"")</f>
        <v/>
      </c>
      <c r="GU28" s="221" t="str">
        <f ca="1">IF(GG28&lt;&gt;"",SUMPRODUCT((GR25:GR29=GR28)*(GM25:GM29=GM28)*(GK25:GK29&gt;GK28)),"")</f>
        <v/>
      </c>
      <c r="GV28" s="221" t="str">
        <f ca="1">IF(GG28&lt;&gt;"",SUMPRODUCT((GR25:GR29=GR28)*(GM25:GM29=GM28)*(GK25:GK29=GK28)*(GO25:GO29&gt;GO28)),"")</f>
        <v/>
      </c>
      <c r="GW28" s="221" t="str">
        <f ca="1">IF(GG28&lt;&gt;"",SUMPRODUCT((GR25:GR29=GR28)*(GM25:GM29=GM28)*(GK25:GK29=GK28)*(GO25:GO29=GO28)*(GP25:GP29&gt;GP28)),"")</f>
        <v/>
      </c>
      <c r="GX28" s="221" t="str">
        <f ca="1">IF(GG28&lt;&gt;"",SUMPRODUCT((GR25:GR29=GR28)*(GM25:GM29=GM28)*(GK25:GK29=GK28)*(GO25:GO29=GO28)*(GP25:GP29=GP28)*(GQ25:GQ29&gt;GQ28)),"")</f>
        <v/>
      </c>
      <c r="GY28" s="221" t="str">
        <f ca="1">IF(GG28&lt;&gt;"",SUM(GS28:GX28)+2,"")</f>
        <v/>
      </c>
      <c r="GZ28" s="221" t="str">
        <f ca="1">IF(GG28&lt;&gt;"",INDEX(GG27:GG29,MATCH(4,GY27:GY29,0),0),"")</f>
        <v/>
      </c>
      <c r="HA28" s="221" t="str">
        <f>IF(EQ25&lt;&gt;"",EQ25,"")</f>
        <v/>
      </c>
      <c r="HB28" s="221">
        <f ca="1">SUMPRODUCT((HX3:HX42=HA28)*(IA3:IA42=HA29)*(IB3:IB42="W"))+SUMPRODUCT((HX3:HX42=HA28)*(IA3:IA42=HA30)*(IB3:IB42="W"))+SUMPRODUCT((HX3:HX42=HA28)*(IA3:IA42=HA31)*(IB3:IB42="W"))+SUMPRODUCT((HX3:HX42=HA29)*(IA3:IA42=HA28)*(IC3:IC42="W"))+SUMPRODUCT((HX3:HX42=HA30)*(IA3:IA42=HA28)*(IC3:IC42="W"))+SUMPRODUCT((HX3:HX42=HA31)*(IA3:IA42=HA28)*(IC3:IC42="W"))</f>
        <v>0</v>
      </c>
      <c r="HC28" s="221">
        <f ca="1">SUMPRODUCT((HX3:HX42=HA28)*(IA3:IA42=HA29)*(IB3:IB42="D"))+SUMPRODUCT((HX3:HX42=HA28)*(IA3:IA42=HA30)*(IB3:IB42="D"))+SUMPRODUCT((HX3:HX42=HA28)*(IA3:IA42=HA31)*(IB3:IB42="D"))+SUMPRODUCT((HX3:HX42=HA29)*(IA3:IA42=HA28)*(IB3:IB42="D"))+SUMPRODUCT((HX3:HX42=HA30)*(IA3:IA42=HA28)*(IB3:IB42="D"))+SUMPRODUCT((HX3:HX42=HA31)*(IA3:IA42=HA28)*(IB3:IB42="D"))</f>
        <v>0</v>
      </c>
      <c r="HD28" s="221">
        <f ca="1">SUMPRODUCT((HX3:HX42=HA28)*(IA3:IA42=HA29)*(IB3:IB42="L"))+SUMPRODUCT((HX3:HX42=HA28)*(IA3:IA42=HA30)*(IB3:IB42="L"))+SUMPRODUCT((HX3:HX42=HA28)*(IA3:IA42=HA31)*(IB3:IB42="L"))+SUMPRODUCT((HX3:HX42=HA29)*(IA3:IA42=HA28)*(IC3:IC42="L"))+SUMPRODUCT((HX3:HX42=HA30)*(IA3:IA42=HA28)*(IC3:IC42="L"))+SUMPRODUCT((HX3:HX42=HA31)*(IA3:IA42=HA28)*(IC3:IC42="L"))</f>
        <v>0</v>
      </c>
      <c r="HE28" s="221">
        <f ca="1">SUMPRODUCT((HX3:HX42=HA28)*(IA3:IA42=HA29)*HY3:HY42)+SUMPRODUCT((HX3:HX42=HA28)*(IA3:IA42=HA25)*HY3:HY42)+SUMPRODUCT((HX3:HX42=HA28)*(IA3:IA42=HA26)*HY3:HY42)+SUMPRODUCT((HX3:HX42=HA28)*(IA3:IA42=HA27)*HY3:HY42)+SUMPRODUCT((HX3:HX42=HA29)*(IA3:IA42=HA28)*HZ3:HZ42)+SUMPRODUCT((HX3:HX42=HA25)*(IA3:IA42=HA28)*HZ3:HZ42)+SUMPRODUCT((HX3:HX42=HA26)*(IA3:IA42=HA28)*HZ3:HZ42)+SUMPRODUCT((HX3:HX42=HA27)*(IA3:IA42=HA28)*HZ3:HZ42)</f>
        <v>0</v>
      </c>
      <c r="HF28" s="221">
        <f ca="1">SUMPRODUCT((HX3:HX42=HA28)*(IA3:IA42=HA29)*HZ3:HZ42)+SUMPRODUCT((HX3:HX42=HA28)*(IA3:IA42=HA25)*HZ3:HZ42)+SUMPRODUCT((HX3:HX42=HA28)*(IA3:IA42=HA26)*HZ3:HZ42)+SUMPRODUCT((HX3:HX42=HA28)*(IA3:IA42=HA27)*HZ3:HZ42)+SUMPRODUCT((HX3:HX42=HA29)*(IA3:IA42=HA28)*HY3:HY42)+SUMPRODUCT((HX3:HX42=HA25)*(IA3:IA42=HA28)*HY3:HY42)+SUMPRODUCT((HX3:HX42=HA26)*(IA3:IA42=HA28)*HY3:HY42)+SUMPRODUCT((HX3:HX42=HA27)*(IA3:IA42=HA28)*HY3:HY42)</f>
        <v>0</v>
      </c>
      <c r="HG28" s="221">
        <f ca="1">HE28-HF28+1000</f>
        <v>1000</v>
      </c>
      <c r="HH28" s="221" t="str">
        <f t="shared" ref="HH28" si="119">IF(HA28&lt;&gt;"",HB28*3+HC28*1,"")</f>
        <v/>
      </c>
      <c r="HI28" s="221" t="str">
        <f>IF(HA28&lt;&gt;"",VLOOKUP(HA28,DZ4:EF40,7,FALSE),"")</f>
        <v/>
      </c>
      <c r="HJ28" s="221" t="str">
        <f>IF(HA28&lt;&gt;"",VLOOKUP(HA28,DZ4:EF40,5,FALSE),"")</f>
        <v/>
      </c>
      <c r="HK28" s="221" t="str">
        <f>IF(HA28&lt;&gt;"",VLOOKUP(HA28,DZ4:EH40,9,FALSE),"")</f>
        <v/>
      </c>
      <c r="HL28" s="221" t="str">
        <f t="shared" ref="HL28" si="120">HH28</f>
        <v/>
      </c>
      <c r="HM28" s="221" t="str">
        <f>IF(HA28&lt;&gt;"",RANK(HL28,FD25:FD29),"")</f>
        <v/>
      </c>
      <c r="HN28" s="221" t="str">
        <f>IF(HA28&lt;&gt;"",SUMPRODUCT((HL25:HL29=HL28)*(HG25:HG29&gt;HG28)),"")</f>
        <v/>
      </c>
      <c r="HO28" s="221" t="str">
        <f>IF(HA28&lt;&gt;"",SUMPRODUCT((HL25:HL29=HL28)*(HG25:HG29=HG28)*(HE25:HE29&gt;HE28)),"")</f>
        <v/>
      </c>
      <c r="HP28" s="221" t="str">
        <f>IF(HA28&lt;&gt;"",SUMPRODUCT((HL25:HL29=HL28)*(HG25:HG29=HG28)*(HE25:HE29=HE28)*(HI25:HI29&gt;HI28)),"")</f>
        <v/>
      </c>
      <c r="HQ28" s="221" t="str">
        <f>IF(HA28&lt;&gt;"",SUMPRODUCT((HL25:HL29=HL28)*(HG25:HG29=HG28)*(HE25:HE29=HE28)*(HI25:HI29=HI28)*(HJ25:HJ29&gt;HJ28)),"")</f>
        <v/>
      </c>
      <c r="HR28" s="221" t="str">
        <f>IF(HA28&lt;&gt;"",SUMPRODUCT((HL25:HL29=HL28)*(HG25:HG29=HG28)*(HE25:HE29=HE28)*(HI25:HI29=HI28)*(HJ25:HJ29=HJ28)*(HK25:HK29&gt;HK28)),"")</f>
        <v/>
      </c>
      <c r="HS28" s="221" t="str">
        <f>IF(HA28&lt;&gt;"",SUM(HM28:HR28)+3,"")</f>
        <v/>
      </c>
      <c r="HT28" s="221" t="str">
        <f>IF(HA28&lt;&gt;"",IF(HS28=4,HA28,HA29),"")</f>
        <v/>
      </c>
      <c r="HU28" s="221" t="str">
        <f ca="1">IF(HT28&lt;&gt;"",HT28,IF(GZ28&lt;&gt;"",GZ28,IF(GF28&lt;&gt;"",GF28,IF(FL28&lt;&gt;"",FL28,EL28))))</f>
        <v>Turkey</v>
      </c>
      <c r="HV28" s="221">
        <v>4</v>
      </c>
      <c r="HW28" s="221">
        <v>26</v>
      </c>
      <c r="HX28" s="221" t="str">
        <f t="shared" si="3"/>
        <v>Switzerland</v>
      </c>
      <c r="HY28" s="223">
        <f ca="1">IF(OFFSET('Prediction Sheet'!$W35,0,HY$1)&lt;&gt;"",OFFSET('Prediction Sheet'!$W35,0,HY$1),0)</f>
        <v>0</v>
      </c>
      <c r="HZ28" s="223">
        <f ca="1">IF(OFFSET('Prediction Sheet'!$Y35,0,HY$1)&lt;&gt;"",OFFSET('Prediction Sheet'!$Y35,0,HY$1),0)</f>
        <v>0</v>
      </c>
      <c r="IA28" s="221" t="str">
        <f t="shared" si="4"/>
        <v>France</v>
      </c>
      <c r="IB28" s="221" t="str">
        <f ca="1">IF(AND(OFFSET('Prediction Sheet'!$W35,0,HY$1)&lt;&gt;"",OFFSET('Prediction Sheet'!$Y35,0,HY$1)&lt;&gt;""),IF(HY28&gt;HZ28,"W",IF(HY28=HZ28,"D","L")),"")</f>
        <v/>
      </c>
      <c r="IC28" s="221" t="str">
        <f t="shared" ca="1" si="5"/>
        <v/>
      </c>
      <c r="IT28" s="221" t="s">
        <v>15</v>
      </c>
      <c r="IU28" s="221" t="str">
        <f ca="1">VLOOKUP(1,DY25:DZ28,2,FALSE)</f>
        <v>Spain</v>
      </c>
      <c r="IV28" s="225">
        <f t="shared" ca="1" si="74"/>
        <v>1</v>
      </c>
      <c r="MW28" s="223"/>
      <c r="MX28" s="223"/>
      <c r="NT28" s="225"/>
      <c r="RU28" s="223"/>
      <c r="RV28" s="223"/>
      <c r="SR28" s="225"/>
      <c r="WS28" s="223"/>
      <c r="WT28" s="223"/>
      <c r="XP28" s="225"/>
      <c r="ABQ28" s="223"/>
      <c r="ABR28" s="223"/>
      <c r="ACN28" s="225"/>
      <c r="AGO28" s="223"/>
      <c r="AGP28" s="223"/>
      <c r="AHL28" s="225"/>
      <c r="ALM28" s="223"/>
      <c r="ALN28" s="223"/>
      <c r="AMJ28" s="225"/>
      <c r="AQK28" s="223"/>
      <c r="AQL28" s="223"/>
      <c r="ARH28" s="225"/>
      <c r="AVI28" s="223"/>
      <c r="AVJ28" s="223"/>
      <c r="AWF28" s="225"/>
      <c r="BAG28" s="223"/>
      <c r="BAH28" s="223"/>
      <c r="BBD28" s="225"/>
      <c r="BFE28" s="223"/>
      <c r="BFF28" s="223"/>
      <c r="BGB28" s="225"/>
      <c r="BKC28" s="223"/>
      <c r="BKD28" s="223"/>
      <c r="BKZ28" s="225"/>
      <c r="BPA28" s="223"/>
      <c r="BPB28" s="223"/>
      <c r="BPX28" s="225"/>
      <c r="BTY28" s="223"/>
      <c r="BTZ28" s="223"/>
      <c r="BUV28" s="225"/>
      <c r="BYW28" s="223"/>
      <c r="BYX28" s="223"/>
      <c r="BZT28" s="225"/>
      <c r="CDU28" s="223"/>
      <c r="CDV28" s="223"/>
      <c r="CER28" s="225"/>
      <c r="CIS28" s="223"/>
      <c r="CIT28" s="223"/>
      <c r="CJP28" s="225"/>
      <c r="CNQ28" s="223"/>
      <c r="CNR28" s="223"/>
      <c r="CON28" s="225"/>
      <c r="CSO28" s="223"/>
      <c r="CSP28" s="223"/>
      <c r="CTL28" s="225"/>
      <c r="CXM28" s="223"/>
      <c r="CXN28" s="223"/>
      <c r="CYJ28" s="225"/>
      <c r="DCK28" s="223"/>
      <c r="DCL28" s="223"/>
      <c r="DDH28" s="225"/>
      <c r="DHI28" s="223"/>
      <c r="DHJ28" s="223"/>
      <c r="DIF28" s="225"/>
      <c r="DMG28" s="223"/>
      <c r="DMH28" s="223"/>
      <c r="DND28" s="225"/>
      <c r="DRE28" s="223"/>
      <c r="DRF28" s="223"/>
      <c r="DSB28" s="225"/>
      <c r="DWC28" s="223"/>
      <c r="DWD28" s="223"/>
      <c r="DWZ28" s="225"/>
      <c r="EBA28" s="223"/>
      <c r="EBB28" s="223"/>
      <c r="EBX28" s="225"/>
      <c r="EFY28" s="223"/>
      <c r="EFZ28" s="223"/>
      <c r="EGV28" s="225"/>
      <c r="EKW28" s="223"/>
      <c r="EKX28" s="223"/>
      <c r="ELT28" s="225"/>
      <c r="EPU28" s="223"/>
      <c r="EPV28" s="223"/>
      <c r="EQR28" s="225"/>
      <c r="EUS28" s="223"/>
      <c r="EUT28" s="223"/>
      <c r="EVP28" s="225"/>
      <c r="EZQ28" s="223"/>
      <c r="EZR28" s="223"/>
      <c r="FAN28" s="225"/>
      <c r="FEO28" s="223"/>
      <c r="FEP28" s="223"/>
      <c r="FFL28" s="225"/>
      <c r="FJM28" s="223"/>
      <c r="FJN28" s="223"/>
      <c r="FKJ28" s="225"/>
      <c r="FOK28" s="223"/>
      <c r="FOL28" s="223"/>
      <c r="FPH28" s="225"/>
      <c r="FTI28" s="223"/>
      <c r="FTJ28" s="223"/>
      <c r="FUF28" s="225"/>
      <c r="FYG28" s="223"/>
      <c r="FYH28" s="223"/>
      <c r="FZD28" s="225"/>
      <c r="GDE28" s="223"/>
      <c r="GDF28" s="223"/>
      <c r="GEB28" s="225"/>
      <c r="GIC28" s="223"/>
      <c r="GID28" s="223"/>
      <c r="GIZ28" s="225"/>
      <c r="GNA28" s="223"/>
      <c r="GNB28" s="223"/>
      <c r="GNX28" s="225"/>
      <c r="GRY28" s="223"/>
      <c r="GRZ28" s="223"/>
      <c r="GSV28" s="225"/>
      <c r="GWW28" s="223"/>
      <c r="GWX28" s="223"/>
      <c r="GXT28" s="225"/>
      <c r="HBU28" s="223"/>
      <c r="HBV28" s="223"/>
      <c r="HCR28" s="225"/>
      <c r="HGS28" s="223"/>
      <c r="HGT28" s="223"/>
      <c r="HHP28" s="225"/>
      <c r="HLQ28" s="223"/>
      <c r="HLR28" s="223"/>
      <c r="HMN28" s="225"/>
      <c r="HQO28" s="223"/>
      <c r="HQP28" s="223"/>
      <c r="HRL28" s="225"/>
      <c r="HVM28" s="223"/>
      <c r="HVN28" s="223"/>
      <c r="HWJ28" s="225"/>
      <c r="IAK28" s="223"/>
      <c r="IAL28" s="223"/>
      <c r="IBH28" s="225"/>
      <c r="IFI28" s="223"/>
      <c r="IFJ28" s="223"/>
      <c r="IGF28" s="225"/>
      <c r="IKG28" s="223"/>
      <c r="IKH28" s="223"/>
      <c r="ILD28" s="225"/>
      <c r="IPE28" s="223"/>
      <c r="IPF28" s="223"/>
      <c r="IQB28" s="225"/>
      <c r="IUC28" s="223"/>
      <c r="IUD28" s="223"/>
      <c r="IUZ28" s="225"/>
      <c r="IZA28" s="223"/>
      <c r="IZB28" s="223"/>
      <c r="IZX28" s="225"/>
      <c r="JDY28" s="223"/>
      <c r="JDZ28" s="223"/>
      <c r="JEV28" s="225"/>
      <c r="JIW28" s="223"/>
      <c r="JIX28" s="223"/>
      <c r="JJT28" s="225"/>
      <c r="JNU28" s="223"/>
      <c r="JNV28" s="223"/>
      <c r="JOR28" s="225"/>
      <c r="JSS28" s="223"/>
      <c r="JST28" s="223"/>
      <c r="JTP28" s="225"/>
      <c r="JXQ28" s="223"/>
      <c r="JXR28" s="223"/>
      <c r="JYN28" s="225"/>
      <c r="KCO28" s="223"/>
      <c r="KCP28" s="223"/>
      <c r="KDL28" s="225"/>
      <c r="KHM28" s="223"/>
      <c r="KHN28" s="223"/>
      <c r="KIJ28" s="225"/>
      <c r="KMK28" s="223"/>
      <c r="KML28" s="223"/>
      <c r="KNH28" s="225"/>
      <c r="KRI28" s="223"/>
      <c r="KRJ28" s="223"/>
      <c r="KSF28" s="225"/>
      <c r="KWG28" s="223"/>
      <c r="KWH28" s="223"/>
      <c r="KXD28" s="225"/>
      <c r="LBE28" s="223"/>
      <c r="LBF28" s="223"/>
      <c r="LCB28" s="225"/>
      <c r="LGC28" s="223"/>
      <c r="LGD28" s="223"/>
      <c r="LGZ28" s="225"/>
      <c r="LLA28" s="223"/>
      <c r="LLB28" s="223"/>
      <c r="LLX28" s="225"/>
      <c r="LPY28" s="223"/>
      <c r="LPZ28" s="223"/>
      <c r="LQV28" s="225"/>
      <c r="LUW28" s="223"/>
      <c r="LUX28" s="223"/>
      <c r="LVT28" s="225"/>
      <c r="LZU28" s="223"/>
      <c r="LZV28" s="223"/>
      <c r="MAR28" s="225"/>
      <c r="MES28" s="223"/>
      <c r="MET28" s="223"/>
      <c r="MFP28" s="225"/>
      <c r="MJQ28" s="223"/>
      <c r="MJR28" s="223"/>
      <c r="MKN28" s="225"/>
      <c r="MOO28" s="223"/>
      <c r="MOP28" s="223"/>
      <c r="MPL28" s="225"/>
      <c r="MTM28" s="223"/>
      <c r="MTN28" s="223"/>
      <c r="MUJ28" s="225"/>
      <c r="MYK28" s="223"/>
      <c r="MYL28" s="223"/>
      <c r="MZH28" s="225"/>
      <c r="NDI28" s="223"/>
      <c r="NDJ28" s="223"/>
      <c r="NEF28" s="225"/>
      <c r="NIG28" s="223"/>
      <c r="NIH28" s="223"/>
      <c r="NJD28" s="225"/>
      <c r="NNE28" s="223"/>
      <c r="NNF28" s="223"/>
      <c r="NOB28" s="225"/>
      <c r="NSC28" s="223"/>
      <c r="NSD28" s="223"/>
      <c r="NSZ28" s="225"/>
      <c r="NXA28" s="223"/>
      <c r="NXB28" s="223"/>
      <c r="NXX28" s="225"/>
      <c r="OBY28" s="223"/>
      <c r="OBZ28" s="223"/>
      <c r="OCV28" s="225"/>
      <c r="OGW28" s="223"/>
      <c r="OGX28" s="223"/>
      <c r="OHT28" s="225"/>
      <c r="OLU28" s="223"/>
      <c r="OLV28" s="223"/>
      <c r="OMR28" s="225"/>
      <c r="OQS28" s="223"/>
      <c r="OQT28" s="223"/>
      <c r="ORP28" s="225"/>
      <c r="OVQ28" s="223"/>
      <c r="OVR28" s="223"/>
      <c r="OWN28" s="225"/>
      <c r="PAO28" s="223"/>
      <c r="PAP28" s="223"/>
      <c r="PBL28" s="225"/>
      <c r="PFM28" s="223"/>
      <c r="PFN28" s="223"/>
      <c r="PGJ28" s="225"/>
      <c r="PKK28" s="223"/>
      <c r="PKL28" s="223"/>
      <c r="PLH28" s="225"/>
      <c r="PPI28" s="223"/>
      <c r="PPJ28" s="223"/>
      <c r="PQF28" s="225"/>
      <c r="PUG28" s="223"/>
      <c r="PUH28" s="223"/>
      <c r="PVD28" s="225"/>
      <c r="PZE28" s="223"/>
      <c r="PZF28" s="223"/>
      <c r="QAB28" s="225"/>
      <c r="QEC28" s="223"/>
      <c r="QED28" s="223"/>
      <c r="QEZ28" s="225"/>
      <c r="QJA28" s="223"/>
      <c r="QJB28" s="223"/>
      <c r="QJX28" s="225"/>
      <c r="QNY28" s="223"/>
      <c r="QNZ28" s="223"/>
      <c r="QOV28" s="225"/>
      <c r="QSW28" s="223"/>
      <c r="QSX28" s="223"/>
      <c r="QTT28" s="225"/>
      <c r="QXU28" s="223"/>
      <c r="QXV28" s="223"/>
      <c r="QYR28" s="225"/>
      <c r="RCS28" s="223"/>
      <c r="RCT28" s="223"/>
      <c r="RDP28" s="225"/>
      <c r="RHQ28" s="223"/>
      <c r="RHR28" s="223"/>
      <c r="RIN28" s="225"/>
      <c r="RMO28" s="223"/>
      <c r="RMP28" s="223"/>
      <c r="RNL28" s="225"/>
      <c r="RRM28" s="223"/>
      <c r="RRN28" s="223"/>
      <c r="RSJ28" s="225"/>
      <c r="RWK28" s="223"/>
      <c r="RWL28" s="223"/>
      <c r="RXH28" s="225"/>
      <c r="SBI28" s="223"/>
      <c r="SBJ28" s="223"/>
      <c r="SCF28" s="225"/>
    </row>
    <row r="29" spans="1:1024 1129:2048 2153:3072 3177:4096 4201:5120 5225:6144 6249:7168 7273:8192 8297:9216 9321:10240 10345:11264 11369:12288 12393:12928" ht="13.2" x14ac:dyDescent="0.25">
      <c r="CV29" s="221" t="str">
        <f>IF(CC28&lt;&gt;"",IF(CC28=CV28,CC29,CC28),"")</f>
        <v/>
      </c>
      <c r="CY29" s="221">
        <v>27</v>
      </c>
      <c r="CZ29" s="221" t="str">
        <f>Tournament!H39</f>
        <v>Russia</v>
      </c>
      <c r="DA29" s="221">
        <f>IF(AND(Tournament!J39&lt;&gt;"",Tournament!L39&lt;&gt;""),Tournament!J39,0)</f>
        <v>0</v>
      </c>
      <c r="DB29" s="221">
        <f>IF(AND(Tournament!L39&lt;&gt;"",Tournament!J39&lt;&gt;""),Tournament!L39,0)</f>
        <v>0</v>
      </c>
      <c r="DC29" s="221" t="str">
        <f>Tournament!N39</f>
        <v>Wales</v>
      </c>
      <c r="DD29" s="221" t="str">
        <f>IF(AND(Tournament!J39&lt;&gt;"",Tournament!L39&lt;&gt;""),IF(DA29&gt;DB29,"W",IF(DA29=DB29,"D","L")),"")</f>
        <v/>
      </c>
      <c r="DE29" s="221" t="str">
        <f t="shared" si="0"/>
        <v/>
      </c>
      <c r="DW29" s="221" t="str">
        <f>VLOOKUP(2,A25:B28,2,FALSE)</f>
        <v>Croatia</v>
      </c>
      <c r="HT29" s="221" t="str">
        <f>IF(HA28&lt;&gt;"",IF(HA28=HT28,HA29,HA28),"")</f>
        <v/>
      </c>
      <c r="HW29" s="221">
        <v>27</v>
      </c>
      <c r="HX29" s="221" t="str">
        <f t="shared" si="3"/>
        <v>Russia</v>
      </c>
      <c r="HY29" s="223">
        <f ca="1">IF(OFFSET('Prediction Sheet'!$W36,0,HY$1)&lt;&gt;"",OFFSET('Prediction Sheet'!$W36,0,HY$1),0)</f>
        <v>0</v>
      </c>
      <c r="HZ29" s="223">
        <f ca="1">IF(OFFSET('Prediction Sheet'!$Y36,0,HY$1)&lt;&gt;"",OFFSET('Prediction Sheet'!$Y36,0,HY$1),0)</f>
        <v>0</v>
      </c>
      <c r="IA29" s="221" t="str">
        <f t="shared" si="4"/>
        <v>Wales</v>
      </c>
      <c r="IB29" s="221" t="str">
        <f ca="1">IF(AND(OFFSET('Prediction Sheet'!$W36,0,HY$1)&lt;&gt;"",OFFSET('Prediction Sheet'!$Y36,0,HY$1)&lt;&gt;""),IF(HY29&gt;HZ29,"W",IF(HY29=HZ29,"D","L")),"")</f>
        <v/>
      </c>
      <c r="IC29" s="221" t="str">
        <f t="shared" ca="1" si="5"/>
        <v/>
      </c>
      <c r="IU29" s="221" t="str">
        <f ca="1">VLOOKUP(2,DY25:DZ28,2,FALSE)</f>
        <v>Croatia</v>
      </c>
      <c r="IV29" s="225">
        <f t="shared" ca="1" si="74"/>
        <v>1</v>
      </c>
      <c r="MW29" s="223"/>
      <c r="MX29" s="223"/>
      <c r="NT29" s="225"/>
      <c r="RU29" s="223"/>
      <c r="RV29" s="223"/>
      <c r="SR29" s="225"/>
      <c r="WS29" s="223"/>
      <c r="WT29" s="223"/>
      <c r="XP29" s="225"/>
      <c r="ABQ29" s="223"/>
      <c r="ABR29" s="223"/>
      <c r="ACN29" s="225"/>
      <c r="AGO29" s="223"/>
      <c r="AGP29" s="223"/>
      <c r="AHL29" s="225"/>
      <c r="ALM29" s="223"/>
      <c r="ALN29" s="223"/>
      <c r="AMJ29" s="225"/>
      <c r="AQK29" s="223"/>
      <c r="AQL29" s="223"/>
      <c r="ARH29" s="225"/>
      <c r="AVI29" s="223"/>
      <c r="AVJ29" s="223"/>
      <c r="AWF29" s="225"/>
      <c r="BAG29" s="223"/>
      <c r="BAH29" s="223"/>
      <c r="BBD29" s="225"/>
      <c r="BFE29" s="223"/>
      <c r="BFF29" s="223"/>
      <c r="BGB29" s="225"/>
      <c r="BKC29" s="223"/>
      <c r="BKD29" s="223"/>
      <c r="BKZ29" s="225"/>
      <c r="BPA29" s="223"/>
      <c r="BPB29" s="223"/>
      <c r="BPX29" s="225"/>
      <c r="BTY29" s="223"/>
      <c r="BTZ29" s="223"/>
      <c r="BUV29" s="225"/>
      <c r="BYW29" s="223"/>
      <c r="BYX29" s="223"/>
      <c r="BZT29" s="225"/>
      <c r="CDU29" s="223"/>
      <c r="CDV29" s="223"/>
      <c r="CER29" s="225"/>
      <c r="CIS29" s="223"/>
      <c r="CIT29" s="223"/>
      <c r="CJP29" s="225"/>
      <c r="CNQ29" s="223"/>
      <c r="CNR29" s="223"/>
      <c r="CON29" s="225"/>
      <c r="CSO29" s="223"/>
      <c r="CSP29" s="223"/>
      <c r="CTL29" s="225"/>
      <c r="CXM29" s="223"/>
      <c r="CXN29" s="223"/>
      <c r="CYJ29" s="225"/>
      <c r="DCK29" s="223"/>
      <c r="DCL29" s="223"/>
      <c r="DDH29" s="225"/>
      <c r="DHI29" s="223"/>
      <c r="DHJ29" s="223"/>
      <c r="DIF29" s="225"/>
      <c r="DMG29" s="223"/>
      <c r="DMH29" s="223"/>
      <c r="DND29" s="225"/>
      <c r="DRE29" s="223"/>
      <c r="DRF29" s="223"/>
      <c r="DSB29" s="225"/>
      <c r="DWC29" s="223"/>
      <c r="DWD29" s="223"/>
      <c r="DWZ29" s="225"/>
      <c r="EBA29" s="223"/>
      <c r="EBB29" s="223"/>
      <c r="EBX29" s="225"/>
      <c r="EFY29" s="223"/>
      <c r="EFZ29" s="223"/>
      <c r="EGV29" s="225"/>
      <c r="EKW29" s="223"/>
      <c r="EKX29" s="223"/>
      <c r="ELT29" s="225"/>
      <c r="EPU29" s="223"/>
      <c r="EPV29" s="223"/>
      <c r="EQR29" s="225"/>
      <c r="EUS29" s="223"/>
      <c r="EUT29" s="223"/>
      <c r="EVP29" s="225"/>
      <c r="EZQ29" s="223"/>
      <c r="EZR29" s="223"/>
      <c r="FAN29" s="225"/>
      <c r="FEO29" s="223"/>
      <c r="FEP29" s="223"/>
      <c r="FFL29" s="225"/>
      <c r="FJM29" s="223"/>
      <c r="FJN29" s="223"/>
      <c r="FKJ29" s="225"/>
      <c r="FOK29" s="223"/>
      <c r="FOL29" s="223"/>
      <c r="FPH29" s="225"/>
      <c r="FTI29" s="223"/>
      <c r="FTJ29" s="223"/>
      <c r="FUF29" s="225"/>
      <c r="FYG29" s="223"/>
      <c r="FYH29" s="223"/>
      <c r="FZD29" s="225"/>
      <c r="GDE29" s="223"/>
      <c r="GDF29" s="223"/>
      <c r="GEB29" s="225"/>
      <c r="GIC29" s="223"/>
      <c r="GID29" s="223"/>
      <c r="GIZ29" s="225"/>
      <c r="GNA29" s="223"/>
      <c r="GNB29" s="223"/>
      <c r="GNX29" s="225"/>
      <c r="GRY29" s="223"/>
      <c r="GRZ29" s="223"/>
      <c r="GSV29" s="225"/>
      <c r="GWW29" s="223"/>
      <c r="GWX29" s="223"/>
      <c r="GXT29" s="225"/>
      <c r="HBU29" s="223"/>
      <c r="HBV29" s="223"/>
      <c r="HCR29" s="225"/>
      <c r="HGS29" s="223"/>
      <c r="HGT29" s="223"/>
      <c r="HHP29" s="225"/>
      <c r="HLQ29" s="223"/>
      <c r="HLR29" s="223"/>
      <c r="HMN29" s="225"/>
      <c r="HQO29" s="223"/>
      <c r="HQP29" s="223"/>
      <c r="HRL29" s="225"/>
      <c r="HVM29" s="223"/>
      <c r="HVN29" s="223"/>
      <c r="HWJ29" s="225"/>
      <c r="IAK29" s="223"/>
      <c r="IAL29" s="223"/>
      <c r="IBH29" s="225"/>
      <c r="IFI29" s="223"/>
      <c r="IFJ29" s="223"/>
      <c r="IGF29" s="225"/>
      <c r="IKG29" s="223"/>
      <c r="IKH29" s="223"/>
      <c r="ILD29" s="225"/>
      <c r="IPE29" s="223"/>
      <c r="IPF29" s="223"/>
      <c r="IQB29" s="225"/>
      <c r="IUC29" s="223"/>
      <c r="IUD29" s="223"/>
      <c r="IUZ29" s="225"/>
      <c r="IZA29" s="223"/>
      <c r="IZB29" s="223"/>
      <c r="IZX29" s="225"/>
      <c r="JDY29" s="223"/>
      <c r="JDZ29" s="223"/>
      <c r="JEV29" s="225"/>
      <c r="JIW29" s="223"/>
      <c r="JIX29" s="223"/>
      <c r="JJT29" s="225"/>
      <c r="JNU29" s="223"/>
      <c r="JNV29" s="223"/>
      <c r="JOR29" s="225"/>
      <c r="JSS29" s="223"/>
      <c r="JST29" s="223"/>
      <c r="JTP29" s="225"/>
      <c r="JXQ29" s="223"/>
      <c r="JXR29" s="223"/>
      <c r="JYN29" s="225"/>
      <c r="KCO29" s="223"/>
      <c r="KCP29" s="223"/>
      <c r="KDL29" s="225"/>
      <c r="KHM29" s="223"/>
      <c r="KHN29" s="223"/>
      <c r="KIJ29" s="225"/>
      <c r="KMK29" s="223"/>
      <c r="KML29" s="223"/>
      <c r="KNH29" s="225"/>
      <c r="KRI29" s="223"/>
      <c r="KRJ29" s="223"/>
      <c r="KSF29" s="225"/>
      <c r="KWG29" s="223"/>
      <c r="KWH29" s="223"/>
      <c r="KXD29" s="225"/>
      <c r="LBE29" s="223"/>
      <c r="LBF29" s="223"/>
      <c r="LCB29" s="225"/>
      <c r="LGC29" s="223"/>
      <c r="LGD29" s="223"/>
      <c r="LGZ29" s="225"/>
      <c r="LLA29" s="223"/>
      <c r="LLB29" s="223"/>
      <c r="LLX29" s="225"/>
      <c r="LPY29" s="223"/>
      <c r="LPZ29" s="223"/>
      <c r="LQV29" s="225"/>
      <c r="LUW29" s="223"/>
      <c r="LUX29" s="223"/>
      <c r="LVT29" s="225"/>
      <c r="LZU29" s="223"/>
      <c r="LZV29" s="223"/>
      <c r="MAR29" s="225"/>
      <c r="MES29" s="223"/>
      <c r="MET29" s="223"/>
      <c r="MFP29" s="225"/>
      <c r="MJQ29" s="223"/>
      <c r="MJR29" s="223"/>
      <c r="MKN29" s="225"/>
      <c r="MOO29" s="223"/>
      <c r="MOP29" s="223"/>
      <c r="MPL29" s="225"/>
      <c r="MTM29" s="223"/>
      <c r="MTN29" s="223"/>
      <c r="MUJ29" s="225"/>
      <c r="MYK29" s="223"/>
      <c r="MYL29" s="223"/>
      <c r="MZH29" s="225"/>
      <c r="NDI29" s="223"/>
      <c r="NDJ29" s="223"/>
      <c r="NEF29" s="225"/>
      <c r="NIG29" s="223"/>
      <c r="NIH29" s="223"/>
      <c r="NJD29" s="225"/>
      <c r="NNE29" s="223"/>
      <c r="NNF29" s="223"/>
      <c r="NOB29" s="225"/>
      <c r="NSC29" s="223"/>
      <c r="NSD29" s="223"/>
      <c r="NSZ29" s="225"/>
      <c r="NXA29" s="223"/>
      <c r="NXB29" s="223"/>
      <c r="NXX29" s="225"/>
      <c r="OBY29" s="223"/>
      <c r="OBZ29" s="223"/>
      <c r="OCV29" s="225"/>
      <c r="OGW29" s="223"/>
      <c r="OGX29" s="223"/>
      <c r="OHT29" s="225"/>
      <c r="OLU29" s="223"/>
      <c r="OLV29" s="223"/>
      <c r="OMR29" s="225"/>
      <c r="OQS29" s="223"/>
      <c r="OQT29" s="223"/>
      <c r="ORP29" s="225"/>
      <c r="OVQ29" s="223"/>
      <c r="OVR29" s="223"/>
      <c r="OWN29" s="225"/>
      <c r="PAO29" s="223"/>
      <c r="PAP29" s="223"/>
      <c r="PBL29" s="225"/>
      <c r="PFM29" s="223"/>
      <c r="PFN29" s="223"/>
      <c r="PGJ29" s="225"/>
      <c r="PKK29" s="223"/>
      <c r="PKL29" s="223"/>
      <c r="PLH29" s="225"/>
      <c r="PPI29" s="223"/>
      <c r="PPJ29" s="223"/>
      <c r="PQF29" s="225"/>
      <c r="PUG29" s="223"/>
      <c r="PUH29" s="223"/>
      <c r="PVD29" s="225"/>
      <c r="PZE29" s="223"/>
      <c r="PZF29" s="223"/>
      <c r="QAB29" s="225"/>
      <c r="QEC29" s="223"/>
      <c r="QED29" s="223"/>
      <c r="QEZ29" s="225"/>
      <c r="QJA29" s="223"/>
      <c r="QJB29" s="223"/>
      <c r="QJX29" s="225"/>
      <c r="QNY29" s="223"/>
      <c r="QNZ29" s="223"/>
      <c r="QOV29" s="225"/>
      <c r="QSW29" s="223"/>
      <c r="QSX29" s="223"/>
      <c r="QTT29" s="225"/>
      <c r="QXU29" s="223"/>
      <c r="QXV29" s="223"/>
      <c r="QYR29" s="225"/>
      <c r="RCS29" s="223"/>
      <c r="RCT29" s="223"/>
      <c r="RDP29" s="225"/>
      <c r="RHQ29" s="223"/>
      <c r="RHR29" s="223"/>
      <c r="RIN29" s="225"/>
      <c r="RMO29" s="223"/>
      <c r="RMP29" s="223"/>
      <c r="RNL29" s="225"/>
      <c r="RRM29" s="223"/>
      <c r="RRN29" s="223"/>
      <c r="RSJ29" s="225"/>
      <c r="RWK29" s="223"/>
      <c r="RWL29" s="223"/>
      <c r="RXH29" s="225"/>
      <c r="SBI29" s="223"/>
      <c r="SBJ29" s="223"/>
      <c r="SCF29" s="225"/>
    </row>
    <row r="30" spans="1:1024 1129:2048 2153:3072 3177:4096 4201:5120 5225:6144 6249:7168 7273:8192 8297:9216 9321:10240 10345:11264 11369:12288 12393:12928" ht="13.2" x14ac:dyDescent="0.25">
      <c r="CC30" s="221" t="str">
        <f>IF(BN29&lt;&gt;"",BN29,"")</f>
        <v/>
      </c>
      <c r="CY30" s="221">
        <v>28</v>
      </c>
      <c r="CZ30" s="221" t="str">
        <f>Tournament!H40</f>
        <v>Slovakia</v>
      </c>
      <c r="DA30" s="221">
        <f>IF(AND(Tournament!J40&lt;&gt;"",Tournament!L40&lt;&gt;""),Tournament!J40,0)</f>
        <v>0</v>
      </c>
      <c r="DB30" s="221">
        <f>IF(AND(Tournament!L40&lt;&gt;"",Tournament!J40&lt;&gt;""),Tournament!L40,0)</f>
        <v>0</v>
      </c>
      <c r="DC30" s="221" t="str">
        <f>Tournament!N40</f>
        <v>England</v>
      </c>
      <c r="DD30" s="221" t="str">
        <f>IF(AND(Tournament!J40&lt;&gt;"",Tournament!L40&lt;&gt;""),IF(DA30&gt;DB30,"W",IF(DA30=DB30,"D","L")),"")</f>
        <v/>
      </c>
      <c r="DE30" s="221" t="str">
        <f t="shared" si="0"/>
        <v/>
      </c>
      <c r="DV30" s="221" t="s">
        <v>111</v>
      </c>
      <c r="DW30" s="221" t="str">
        <f>VLOOKUP(1,A31:B34,2,FALSE)</f>
        <v>Belgium</v>
      </c>
      <c r="HA30" s="221" t="str">
        <f>IF(GL29&lt;&gt;"",GL29,"")</f>
        <v/>
      </c>
      <c r="HW30" s="221">
        <v>28</v>
      </c>
      <c r="HX30" s="221" t="str">
        <f t="shared" si="3"/>
        <v>Slovakia</v>
      </c>
      <c r="HY30" s="223">
        <f ca="1">IF(OFFSET('Prediction Sheet'!$W37,0,HY$1)&lt;&gt;"",OFFSET('Prediction Sheet'!$W37,0,HY$1),0)</f>
        <v>0</v>
      </c>
      <c r="HZ30" s="223">
        <f ca="1">IF(OFFSET('Prediction Sheet'!$Y37,0,HY$1)&lt;&gt;"",OFFSET('Prediction Sheet'!$Y37,0,HY$1),0)</f>
        <v>0</v>
      </c>
      <c r="IA30" s="221" t="str">
        <f t="shared" si="4"/>
        <v>England</v>
      </c>
      <c r="IB30" s="221" t="str">
        <f ca="1">IF(AND(OFFSET('Prediction Sheet'!$W37,0,HY$1)&lt;&gt;"",OFFSET('Prediction Sheet'!$Y37,0,HY$1)&lt;&gt;""),IF(HY30&gt;HZ30,"W",IF(HY30=HZ30,"D","L")),"")</f>
        <v/>
      </c>
      <c r="IC30" s="221" t="str">
        <f t="shared" ca="1" si="5"/>
        <v/>
      </c>
      <c r="IT30" s="221" t="s">
        <v>111</v>
      </c>
      <c r="IU30" s="221" t="str">
        <f ca="1">VLOOKUP(1,DY31:DZ34,2,FALSE)</f>
        <v>Belgium</v>
      </c>
      <c r="IV30" s="225">
        <f t="shared" ca="1" si="74"/>
        <v>1</v>
      </c>
      <c r="MW30" s="223"/>
      <c r="MX30" s="223"/>
      <c r="NT30" s="225"/>
      <c r="RU30" s="223"/>
      <c r="RV30" s="223"/>
      <c r="SR30" s="225"/>
      <c r="WS30" s="223"/>
      <c r="WT30" s="223"/>
      <c r="XP30" s="225"/>
      <c r="ABQ30" s="223"/>
      <c r="ABR30" s="223"/>
      <c r="ACN30" s="225"/>
      <c r="AGO30" s="223"/>
      <c r="AGP30" s="223"/>
      <c r="AHL30" s="225"/>
      <c r="ALM30" s="223"/>
      <c r="ALN30" s="223"/>
      <c r="AMJ30" s="225"/>
      <c r="AQK30" s="223"/>
      <c r="AQL30" s="223"/>
      <c r="ARH30" s="225"/>
      <c r="AVI30" s="223"/>
      <c r="AVJ30" s="223"/>
      <c r="AWF30" s="225"/>
      <c r="BAG30" s="223"/>
      <c r="BAH30" s="223"/>
      <c r="BBD30" s="225"/>
      <c r="BFE30" s="223"/>
      <c r="BFF30" s="223"/>
      <c r="BGB30" s="225"/>
      <c r="BKC30" s="223"/>
      <c r="BKD30" s="223"/>
      <c r="BKZ30" s="225"/>
      <c r="BPA30" s="223"/>
      <c r="BPB30" s="223"/>
      <c r="BPX30" s="225"/>
      <c r="BTY30" s="223"/>
      <c r="BTZ30" s="223"/>
      <c r="BUV30" s="225"/>
      <c r="BYW30" s="223"/>
      <c r="BYX30" s="223"/>
      <c r="BZT30" s="225"/>
      <c r="CDU30" s="223"/>
      <c r="CDV30" s="223"/>
      <c r="CER30" s="225"/>
      <c r="CIS30" s="223"/>
      <c r="CIT30" s="223"/>
      <c r="CJP30" s="225"/>
      <c r="CNQ30" s="223"/>
      <c r="CNR30" s="223"/>
      <c r="CON30" s="225"/>
      <c r="CSO30" s="223"/>
      <c r="CSP30" s="223"/>
      <c r="CTL30" s="225"/>
      <c r="CXM30" s="223"/>
      <c r="CXN30" s="223"/>
      <c r="CYJ30" s="225"/>
      <c r="DCK30" s="223"/>
      <c r="DCL30" s="223"/>
      <c r="DDH30" s="225"/>
      <c r="DHI30" s="223"/>
      <c r="DHJ30" s="223"/>
      <c r="DIF30" s="225"/>
      <c r="DMG30" s="223"/>
      <c r="DMH30" s="223"/>
      <c r="DND30" s="225"/>
      <c r="DRE30" s="223"/>
      <c r="DRF30" s="223"/>
      <c r="DSB30" s="225"/>
      <c r="DWC30" s="223"/>
      <c r="DWD30" s="223"/>
      <c r="DWZ30" s="225"/>
      <c r="EBA30" s="223"/>
      <c r="EBB30" s="223"/>
      <c r="EBX30" s="225"/>
      <c r="EFY30" s="223"/>
      <c r="EFZ30" s="223"/>
      <c r="EGV30" s="225"/>
      <c r="EKW30" s="223"/>
      <c r="EKX30" s="223"/>
      <c r="ELT30" s="225"/>
      <c r="EPU30" s="223"/>
      <c r="EPV30" s="223"/>
      <c r="EQR30" s="225"/>
      <c r="EUS30" s="223"/>
      <c r="EUT30" s="223"/>
      <c r="EVP30" s="225"/>
      <c r="EZQ30" s="223"/>
      <c r="EZR30" s="223"/>
      <c r="FAN30" s="225"/>
      <c r="FEO30" s="223"/>
      <c r="FEP30" s="223"/>
      <c r="FFL30" s="225"/>
      <c r="FJM30" s="223"/>
      <c r="FJN30" s="223"/>
      <c r="FKJ30" s="225"/>
      <c r="FOK30" s="223"/>
      <c r="FOL30" s="223"/>
      <c r="FPH30" s="225"/>
      <c r="FTI30" s="223"/>
      <c r="FTJ30" s="223"/>
      <c r="FUF30" s="225"/>
      <c r="FYG30" s="223"/>
      <c r="FYH30" s="223"/>
      <c r="FZD30" s="225"/>
      <c r="GDE30" s="223"/>
      <c r="GDF30" s="223"/>
      <c r="GEB30" s="225"/>
      <c r="GIC30" s="223"/>
      <c r="GID30" s="223"/>
      <c r="GIZ30" s="225"/>
      <c r="GNA30" s="223"/>
      <c r="GNB30" s="223"/>
      <c r="GNX30" s="225"/>
      <c r="GRY30" s="223"/>
      <c r="GRZ30" s="223"/>
      <c r="GSV30" s="225"/>
      <c r="GWW30" s="223"/>
      <c r="GWX30" s="223"/>
      <c r="GXT30" s="225"/>
      <c r="HBU30" s="223"/>
      <c r="HBV30" s="223"/>
      <c r="HCR30" s="225"/>
      <c r="HGS30" s="223"/>
      <c r="HGT30" s="223"/>
      <c r="HHP30" s="225"/>
      <c r="HLQ30" s="223"/>
      <c r="HLR30" s="223"/>
      <c r="HMN30" s="225"/>
      <c r="HQO30" s="223"/>
      <c r="HQP30" s="223"/>
      <c r="HRL30" s="225"/>
      <c r="HVM30" s="223"/>
      <c r="HVN30" s="223"/>
      <c r="HWJ30" s="225"/>
      <c r="IAK30" s="223"/>
      <c r="IAL30" s="223"/>
      <c r="IBH30" s="225"/>
      <c r="IFI30" s="223"/>
      <c r="IFJ30" s="223"/>
      <c r="IGF30" s="225"/>
      <c r="IKG30" s="223"/>
      <c r="IKH30" s="223"/>
      <c r="ILD30" s="225"/>
      <c r="IPE30" s="223"/>
      <c r="IPF30" s="223"/>
      <c r="IQB30" s="225"/>
      <c r="IUC30" s="223"/>
      <c r="IUD30" s="223"/>
      <c r="IUZ30" s="225"/>
      <c r="IZA30" s="223"/>
      <c r="IZB30" s="223"/>
      <c r="IZX30" s="225"/>
      <c r="JDY30" s="223"/>
      <c r="JDZ30" s="223"/>
      <c r="JEV30" s="225"/>
      <c r="JIW30" s="223"/>
      <c r="JIX30" s="223"/>
      <c r="JJT30" s="225"/>
      <c r="JNU30" s="223"/>
      <c r="JNV30" s="223"/>
      <c r="JOR30" s="225"/>
      <c r="JSS30" s="223"/>
      <c r="JST30" s="223"/>
      <c r="JTP30" s="225"/>
      <c r="JXQ30" s="223"/>
      <c r="JXR30" s="223"/>
      <c r="JYN30" s="225"/>
      <c r="KCO30" s="223"/>
      <c r="KCP30" s="223"/>
      <c r="KDL30" s="225"/>
      <c r="KHM30" s="223"/>
      <c r="KHN30" s="223"/>
      <c r="KIJ30" s="225"/>
      <c r="KMK30" s="223"/>
      <c r="KML30" s="223"/>
      <c r="KNH30" s="225"/>
      <c r="KRI30" s="223"/>
      <c r="KRJ30" s="223"/>
      <c r="KSF30" s="225"/>
      <c r="KWG30" s="223"/>
      <c r="KWH30" s="223"/>
      <c r="KXD30" s="225"/>
      <c r="LBE30" s="223"/>
      <c r="LBF30" s="223"/>
      <c r="LCB30" s="225"/>
      <c r="LGC30" s="223"/>
      <c r="LGD30" s="223"/>
      <c r="LGZ30" s="225"/>
      <c r="LLA30" s="223"/>
      <c r="LLB30" s="223"/>
      <c r="LLX30" s="225"/>
      <c r="LPY30" s="223"/>
      <c r="LPZ30" s="223"/>
      <c r="LQV30" s="225"/>
      <c r="LUW30" s="223"/>
      <c r="LUX30" s="223"/>
      <c r="LVT30" s="225"/>
      <c r="LZU30" s="223"/>
      <c r="LZV30" s="223"/>
      <c r="MAR30" s="225"/>
      <c r="MES30" s="223"/>
      <c r="MET30" s="223"/>
      <c r="MFP30" s="225"/>
      <c r="MJQ30" s="223"/>
      <c r="MJR30" s="223"/>
      <c r="MKN30" s="225"/>
      <c r="MOO30" s="223"/>
      <c r="MOP30" s="223"/>
      <c r="MPL30" s="225"/>
      <c r="MTM30" s="223"/>
      <c r="MTN30" s="223"/>
      <c r="MUJ30" s="225"/>
      <c r="MYK30" s="223"/>
      <c r="MYL30" s="223"/>
      <c r="MZH30" s="225"/>
      <c r="NDI30" s="223"/>
      <c r="NDJ30" s="223"/>
      <c r="NEF30" s="225"/>
      <c r="NIG30" s="223"/>
      <c r="NIH30" s="223"/>
      <c r="NJD30" s="225"/>
      <c r="NNE30" s="223"/>
      <c r="NNF30" s="223"/>
      <c r="NOB30" s="225"/>
      <c r="NSC30" s="223"/>
      <c r="NSD30" s="223"/>
      <c r="NSZ30" s="225"/>
      <c r="NXA30" s="223"/>
      <c r="NXB30" s="223"/>
      <c r="NXX30" s="225"/>
      <c r="OBY30" s="223"/>
      <c r="OBZ30" s="223"/>
      <c r="OCV30" s="225"/>
      <c r="OGW30" s="223"/>
      <c r="OGX30" s="223"/>
      <c r="OHT30" s="225"/>
      <c r="OLU30" s="223"/>
      <c r="OLV30" s="223"/>
      <c r="OMR30" s="225"/>
      <c r="OQS30" s="223"/>
      <c r="OQT30" s="223"/>
      <c r="ORP30" s="225"/>
      <c r="OVQ30" s="223"/>
      <c r="OVR30" s="223"/>
      <c r="OWN30" s="225"/>
      <c r="PAO30" s="223"/>
      <c r="PAP30" s="223"/>
      <c r="PBL30" s="225"/>
      <c r="PFM30" s="223"/>
      <c r="PFN30" s="223"/>
      <c r="PGJ30" s="225"/>
      <c r="PKK30" s="223"/>
      <c r="PKL30" s="223"/>
      <c r="PLH30" s="225"/>
      <c r="PPI30" s="223"/>
      <c r="PPJ30" s="223"/>
      <c r="PQF30" s="225"/>
      <c r="PUG30" s="223"/>
      <c r="PUH30" s="223"/>
      <c r="PVD30" s="225"/>
      <c r="PZE30" s="223"/>
      <c r="PZF30" s="223"/>
      <c r="QAB30" s="225"/>
      <c r="QEC30" s="223"/>
      <c r="QED30" s="223"/>
      <c r="QEZ30" s="225"/>
      <c r="QJA30" s="223"/>
      <c r="QJB30" s="223"/>
      <c r="QJX30" s="225"/>
      <c r="QNY30" s="223"/>
      <c r="QNZ30" s="223"/>
      <c r="QOV30" s="225"/>
      <c r="QSW30" s="223"/>
      <c r="QSX30" s="223"/>
      <c r="QTT30" s="225"/>
      <c r="QXU30" s="223"/>
      <c r="QXV30" s="223"/>
      <c r="QYR30" s="225"/>
      <c r="RCS30" s="223"/>
      <c r="RCT30" s="223"/>
      <c r="RDP30" s="225"/>
      <c r="RHQ30" s="223"/>
      <c r="RHR30" s="223"/>
      <c r="RIN30" s="225"/>
      <c r="RMO30" s="223"/>
      <c r="RMP30" s="223"/>
      <c r="RNL30" s="225"/>
      <c r="RRM30" s="223"/>
      <c r="RRN30" s="223"/>
      <c r="RSJ30" s="225"/>
      <c r="RWK30" s="223"/>
      <c r="RWL30" s="223"/>
      <c r="RXH30" s="225"/>
      <c r="SBI30" s="223"/>
      <c r="SBJ30" s="223"/>
      <c r="SCF30" s="225"/>
    </row>
    <row r="31" spans="1:1024 1129:2048 2153:3072 3177:4096 4201:5120 5225:6144 6249:7168 7273:8192 8297:9216 9321:10240 10345:11264 11369:12288 12393:12928" ht="13.2" x14ac:dyDescent="0.25">
      <c r="A31" s="221">
        <f>VLOOKUP(B31,CW31:CX35,2,FALSE)</f>
        <v>1</v>
      </c>
      <c r="B31" s="221" t="str">
        <f>'Countries and Timezone'!C23</f>
        <v>Belgium</v>
      </c>
      <c r="C31" s="221">
        <f>SUMPRODUCT((CZ3:CZ42=B31)*(DD3:DD42="W"))+SUMPRODUCT((DC3:DC42=B31)*(DE3:DE42="W"))</f>
        <v>0</v>
      </c>
      <c r="D31" s="221">
        <f>SUMPRODUCT((CZ3:CZ42=B31)*(DD3:DD42="D"))+SUMPRODUCT((DC3:DC42=B31)*(DE3:DE42="D"))</f>
        <v>0</v>
      </c>
      <c r="E31" s="221">
        <f>SUMPRODUCT((CZ3:CZ42=B31)*(DD3:DD42="L"))+SUMPRODUCT((DC3:DC42=B31)*(DE3:DE42="L"))</f>
        <v>0</v>
      </c>
      <c r="F31" s="221">
        <f>SUMIF(CZ3:CZ60,B31,DA3:DA60)+SUMIF(DC3:DC60,B31,DB3:DB60)</f>
        <v>0</v>
      </c>
      <c r="G31" s="221">
        <f>SUMIF(DC3:DC60,B31,DA3:DA60)+SUMIF(CZ3:CZ60,B31,DB3:DB60)</f>
        <v>0</v>
      </c>
      <c r="H31" s="221">
        <f t="shared" ref="H31:H34" si="121">F31-G31+1000</f>
        <v>1000</v>
      </c>
      <c r="I31" s="221">
        <f t="shared" ref="I31:I34" si="122">C31*3+D31*1</f>
        <v>0</v>
      </c>
      <c r="J31" s="221">
        <v>20</v>
      </c>
      <c r="K31" s="221">
        <f>IF(COUNTIF(I31:I35,4)&lt;&gt;4,RANK(I31,I31:I35),I71)</f>
        <v>1</v>
      </c>
      <c r="M31" s="221">
        <f>SUMPRODUCT((K31:K34=K31)*(J31:J34&lt;J31))+K31</f>
        <v>4</v>
      </c>
      <c r="N31" s="221" t="str">
        <f>INDEX(B31:B35,MATCH(1,M31:M35,0),0)</f>
        <v>Republic of Ireland</v>
      </c>
      <c r="O31" s="221">
        <f>INDEX(K31:K35,MATCH(N31,B31:B35,0),0)</f>
        <v>1</v>
      </c>
      <c r="P31" s="221" t="str">
        <f>IF(O32=1,N31,"")</f>
        <v>Republic of Ireland</v>
      </c>
      <c r="Q31" s="221" t="str">
        <f>IF(O33=2,N32,"")</f>
        <v/>
      </c>
      <c r="R31" s="221" t="str">
        <f>IF(O34=3,N33,"")</f>
        <v/>
      </c>
      <c r="S31" s="221" t="str">
        <f>IF(O35=4,N34,"")</f>
        <v/>
      </c>
      <c r="U31" s="221" t="str">
        <f>IF(P31&lt;&gt;"",P31,"")</f>
        <v>Republic of Ireland</v>
      </c>
      <c r="V31" s="221">
        <f>SUMPRODUCT((CZ3:CZ42=U31)*(DC3:DC42=U32)*(DD3:DD42="W"))+SUMPRODUCT((CZ3:CZ42=U31)*(DC3:DC42=U33)*(DD3:DD42="W"))+SUMPRODUCT((CZ3:CZ42=U31)*(DC3:DC42=U34)*(DD3:DD42="W"))+SUMPRODUCT((CZ3:CZ42=U31)*(DC3:DC42=U35)*(DD3:DD42="W"))+SUMPRODUCT((CZ3:CZ42=U32)*(DC3:DC42=U31)*(DE3:DE42="W"))+SUMPRODUCT((CZ3:CZ42=U33)*(DC3:DC42=U31)*(DE3:DE42="W"))+SUMPRODUCT((CZ3:CZ42=U34)*(DC3:DC42=U31)*(DE3:DE42="W"))+SUMPRODUCT((CZ3:CZ42=U35)*(DC3:DC42=U31)*(DE3:DE42="W"))</f>
        <v>0</v>
      </c>
      <c r="W31" s="221">
        <f>SUMPRODUCT((CZ3:CZ42=U31)*(DC3:DC42=U32)*(DD3:DD42="D"))+SUMPRODUCT((CZ3:CZ42=U31)*(DC3:DC42=U33)*(DD3:DD42="D"))+SUMPRODUCT((CZ3:CZ42=U31)*(DC3:DC42=U34)*(DD3:DD42="D"))+SUMPRODUCT((CZ3:CZ42=U31)*(DC3:DC42=U35)*(DD3:DD42="D"))+SUMPRODUCT((CZ3:CZ42=U32)*(DC3:DC42=U31)*(DD3:DD42="D"))+SUMPRODUCT((CZ3:CZ42=U33)*(DC3:DC42=U31)*(DD3:DD42="D"))+SUMPRODUCT((CZ3:CZ42=U34)*(DC3:DC42=U31)*(DD3:DD42="D"))+SUMPRODUCT((CZ3:CZ42=U35)*(DC3:DC42=U31)*(DD3:DD42="D"))</f>
        <v>0</v>
      </c>
      <c r="X31" s="221">
        <f>SUMPRODUCT((CZ3:CZ42=U31)*(DC3:DC42=U32)*(DD3:DD42="L"))+SUMPRODUCT((CZ3:CZ42=U31)*(DC3:DC42=U33)*(DD3:DD42="L"))+SUMPRODUCT((CZ3:CZ42=U31)*(DC3:DC42=U34)*(DD3:DD42="L"))+SUMPRODUCT((CZ3:CZ42=U31)*(DC3:DC42=U35)*(DD3:DD42="L"))+SUMPRODUCT((CZ3:CZ42=U32)*(DC3:DC42=U31)*(DE3:DE42="L"))+SUMPRODUCT((CZ3:CZ42=U33)*(DC3:DC42=U31)*(DE3:DE42="L"))+SUMPRODUCT((CZ3:CZ42=U34)*(DC3:DC42=U31)*(DE3:DE42="L"))+SUMPRODUCT((CZ3:CZ42=U35)*(DC3:DC42=U31)*(DE3:DE42="L"))</f>
        <v>0</v>
      </c>
      <c r="Y31" s="221">
        <f>SUMPRODUCT((CZ3:CZ42=U31)*(DC3:DC42=U32)*DA3:DA42)+SUMPRODUCT((CZ3:CZ42=U31)*(DC3:DC42=U33)*DA3:DA42)+SUMPRODUCT((CZ3:CZ42=U31)*(DC3:DC42=U34)*DA3:DA42)+SUMPRODUCT((CZ3:CZ42=U31)*(DC3:DC42=U35)*DA3:DA42)+SUMPRODUCT((CZ3:CZ42=U32)*(DC3:DC42=U31)*DB3:DB42)+SUMPRODUCT((CZ3:CZ42=U33)*(DC3:DC42=U31)*DB3:DB42)+SUMPRODUCT((CZ3:CZ42=U34)*(DC3:DC42=U31)*DB3:DB42)+SUMPRODUCT((CZ3:CZ42=U35)*(DC3:DC42=U31)*DB3:DB42)</f>
        <v>0</v>
      </c>
      <c r="Z31" s="221">
        <f>SUMPRODUCT((CZ3:CZ42=U31)*(DC3:DC42=U32)*DB3:DB42)+SUMPRODUCT((CZ3:CZ42=U31)*(DC3:DC42=U33)*DB3:DB42)+SUMPRODUCT((CZ3:CZ42=U31)*(DC3:DC42=U34)*DB3:DB42)+SUMPRODUCT((CZ3:CZ42=U31)*(DC3:DC42=U35)*DB3:DB42)+SUMPRODUCT((CZ3:CZ42=U32)*(DC3:DC42=U31)*DA3:DA42)+SUMPRODUCT((CZ3:CZ42=U33)*(DC3:DC42=U31)*DA3:DA42)+SUMPRODUCT((CZ3:CZ42=U34)*(DC3:DC42=U31)*DA3:DA42)+SUMPRODUCT((CZ3:CZ42=U35)*(DC3:DC42=U31)*DA3:DA42)</f>
        <v>0</v>
      </c>
      <c r="AA31" s="221">
        <f>Y31-Z31+1000</f>
        <v>1000</v>
      </c>
      <c r="AB31" s="221">
        <f t="shared" ref="AB31:AB34" si="123">IF(U31&lt;&gt;"",V31*3+W31*1,"")</f>
        <v>0</v>
      </c>
      <c r="AC31" s="221">
        <f>IF(U31&lt;&gt;"",VLOOKUP(U31,B4:H40,7,FALSE),"")</f>
        <v>1000</v>
      </c>
      <c r="AD31" s="221">
        <f>IF(U31&lt;&gt;"",VLOOKUP(U31,B4:H40,5,FALSE),"")</f>
        <v>0</v>
      </c>
      <c r="AE31" s="221">
        <f>IF(U31&lt;&gt;"",VLOOKUP(U31,B4:J40,9,FALSE),"")</f>
        <v>5</v>
      </c>
      <c r="AF31" s="221">
        <f t="shared" ref="AF31:AF34" si="124">AB31</f>
        <v>0</v>
      </c>
      <c r="AG31" s="221">
        <f>IF(U31&lt;&gt;"",RANK(AF31,AF31:AF35),"")</f>
        <v>1</v>
      </c>
      <c r="AH31" s="221">
        <f>IF(U31&lt;&gt;"",SUMPRODUCT((AF31:AF35=AF31)*(AA31:AA35&gt;AA31)),"")</f>
        <v>0</v>
      </c>
      <c r="AI31" s="221">
        <f>IF(U31&lt;&gt;"",SUMPRODUCT((AF31:AF35=AF31)*(AA31:AA35=AA31)*(Y31:Y35&gt;Y31)),"")</f>
        <v>0</v>
      </c>
      <c r="AJ31" s="221">
        <f>IF(U31&lt;&gt;"",SUMPRODUCT((AF31:AF35=AF31)*(AA31:AA35=AA31)*(Y31:Y35=Y31)*(AC31:AC35&gt;AC31)),"")</f>
        <v>0</v>
      </c>
      <c r="AK31" s="221">
        <f>IF(U31&lt;&gt;"",SUMPRODUCT((AF31:AF35=AF31)*(AA31:AA35=AA31)*(Y31:Y35=Y31)*(AC31:AC35=AC31)*(AD31:AD35&gt;AD31)),"")</f>
        <v>0</v>
      </c>
      <c r="AL31" s="221">
        <f>IF(U31&lt;&gt;"",SUMPRODUCT((AF31:AF35=AF31)*(AA31:AA35=AA31)*(Y31:Y35=Y31)*(AC31:AC35=AC31)*(AD31:AD35=AD31)*(AE31:AE35&gt;AE31)),"")</f>
        <v>3</v>
      </c>
      <c r="AM31" s="221">
        <f>IF(U31&lt;&gt;"",IF(AM71&lt;&gt;"",IF(T$70=3,AM71,AM71+T$70),SUM(AG31:AL31)),"")</f>
        <v>4</v>
      </c>
      <c r="AN31" s="221" t="str">
        <f>IF(U31&lt;&gt;"",INDEX(U31:U35,MATCH(1,AM31:AM35,0),0),"")</f>
        <v>Belgium</v>
      </c>
      <c r="CW31" s="221" t="str">
        <f>IF(AN31&lt;&gt;"",AN31,N31)</f>
        <v>Belgium</v>
      </c>
      <c r="CX31" s="221">
        <v>1</v>
      </c>
      <c r="CY31" s="221">
        <v>29</v>
      </c>
      <c r="CZ31" s="221" t="str">
        <f>Tournament!H41</f>
        <v>Ukraine</v>
      </c>
      <c r="DA31" s="221">
        <f>IF(AND(Tournament!J41&lt;&gt;"",Tournament!L41&lt;&gt;""),Tournament!J41,0)</f>
        <v>0</v>
      </c>
      <c r="DB31" s="221">
        <f>IF(AND(Tournament!L41&lt;&gt;"",Tournament!J41&lt;&gt;""),Tournament!L41,0)</f>
        <v>0</v>
      </c>
      <c r="DC31" s="221" t="str">
        <f>Tournament!N41</f>
        <v>Poland</v>
      </c>
      <c r="DD31" s="221" t="str">
        <f>IF(AND(Tournament!J41&lt;&gt;"",Tournament!L41&lt;&gt;""),IF(DA31&gt;DB31,"W",IF(DA31=DB31,"D","L")),"")</f>
        <v/>
      </c>
      <c r="DE31" s="221" t="str">
        <f t="shared" si="0"/>
        <v/>
      </c>
      <c r="DW31" s="221" t="str">
        <f>VLOOKUP(2,A31:B34,2,FALSE)</f>
        <v>Italy</v>
      </c>
      <c r="DY31" s="221">
        <f ca="1">VLOOKUP(DZ31,HU31:HV35,2,FALSE)</f>
        <v>1</v>
      </c>
      <c r="DZ31" s="221" t="str">
        <f>B31</f>
        <v>Belgium</v>
      </c>
      <c r="EA31" s="221">
        <f ca="1">SUMPRODUCT((HX3:HX42=DZ31)*(IB3:IB42="W"))+SUMPRODUCT((IA3:IA42=DZ31)*(IC3:IC42="W"))</f>
        <v>0</v>
      </c>
      <c r="EB31" s="221">
        <f ca="1">SUMPRODUCT((HX3:HX42=DZ31)*(IB3:IB42="D"))+SUMPRODUCT((IA3:IA42=DZ31)*(IC3:IC42="D"))</f>
        <v>0</v>
      </c>
      <c r="EC31" s="221">
        <f ca="1">SUMPRODUCT((HX3:HX42=DZ31)*(IB3:IB42="L"))+SUMPRODUCT((IA3:IA42=DZ31)*(IC3:IC42="L"))</f>
        <v>0</v>
      </c>
      <c r="ED31" s="221">
        <f ca="1">SUMIF(HX3:HX60,DZ31,HY3:HY60)+SUMIF(IA3:IA60,DZ31,HZ3:HZ60)</f>
        <v>0</v>
      </c>
      <c r="EE31" s="221">
        <f ca="1">SUMIF(IA3:IA60,DZ31,HY3:HY60)+SUMIF(HX3:HX60,DZ31,HZ3:HZ60)</f>
        <v>0</v>
      </c>
      <c r="EF31" s="221">
        <f t="shared" ref="EF31:EF34" ca="1" si="125">ED31-EE31+1000</f>
        <v>1000</v>
      </c>
      <c r="EG31" s="221">
        <f t="shared" ref="EG31:EG34" ca="1" si="126">EA31*3+EB31*1</f>
        <v>0</v>
      </c>
      <c r="EH31" s="221">
        <v>20</v>
      </c>
      <c r="EI31" s="221">
        <f ca="1">IF(COUNTIF(EG31:EG35,4)&lt;&gt;4,RANK(EG31,EG31:EG35),EG71)</f>
        <v>1</v>
      </c>
      <c r="EK31" s="221">
        <f ca="1">SUMPRODUCT((EI31:EI34=EI31)*(EH31:EH34&lt;EH31))+EI31</f>
        <v>4</v>
      </c>
      <c r="EL31" s="221" t="str">
        <f ca="1">INDEX(DZ31:DZ35,MATCH(1,EK31:EK35,0),0)</f>
        <v>Republic of Ireland</v>
      </c>
      <c r="EM31" s="221">
        <f ca="1">INDEX(EI31:EI35,MATCH(EL31,DZ31:DZ35,0),0)</f>
        <v>1</v>
      </c>
      <c r="EN31" s="221" t="str">
        <f ca="1">IF(EM32=1,EL31,"")</f>
        <v>Republic of Ireland</v>
      </c>
      <c r="EO31" s="221" t="str">
        <f ca="1">IF(EM33=2,EL32,"")</f>
        <v/>
      </c>
      <c r="EP31" s="221" t="str">
        <f ca="1">IF(EM34=3,EL33,"")</f>
        <v/>
      </c>
      <c r="EQ31" s="221" t="str">
        <f>IF(EM35=4,EL34,"")</f>
        <v/>
      </c>
      <c r="ES31" s="221" t="str">
        <f ca="1">IF(EN31&lt;&gt;"",EN31,"")</f>
        <v>Republic of Ireland</v>
      </c>
      <c r="ET31" s="221">
        <f ca="1">SUMPRODUCT((HX3:HX42=ES31)*(IA3:IA42=ES32)*(IB3:IB42="W"))+SUMPRODUCT((HX3:HX42=ES31)*(IA3:IA42=ES33)*(IB3:IB42="W"))+SUMPRODUCT((HX3:HX42=ES31)*(IA3:IA42=ES34)*(IB3:IB42="W"))+SUMPRODUCT((HX3:HX42=ES31)*(IA3:IA42=ES35)*(IB3:IB42="W"))+SUMPRODUCT((HX3:HX42=ES32)*(IA3:IA42=ES31)*(IC3:IC42="W"))+SUMPRODUCT((HX3:HX42=ES33)*(IA3:IA42=ES31)*(IC3:IC42="W"))+SUMPRODUCT((HX3:HX42=ES34)*(IA3:IA42=ES31)*(IC3:IC42="W"))+SUMPRODUCT((HX3:HX42=ES35)*(IA3:IA42=ES31)*(IC3:IC42="W"))</f>
        <v>0</v>
      </c>
      <c r="EU31" s="221">
        <f ca="1">SUMPRODUCT((HX3:HX42=ES31)*(IA3:IA42=ES32)*(IB3:IB42="D"))+SUMPRODUCT((HX3:HX42=ES31)*(IA3:IA42=ES33)*(IB3:IB42="D"))+SUMPRODUCT((HX3:HX42=ES31)*(IA3:IA42=ES34)*(IB3:IB42="D"))+SUMPRODUCT((HX3:HX42=ES31)*(IA3:IA42=ES35)*(IB3:IB42="D"))+SUMPRODUCT((HX3:HX42=ES32)*(IA3:IA42=ES31)*(IB3:IB42="D"))+SUMPRODUCT((HX3:HX42=ES33)*(IA3:IA42=ES31)*(IB3:IB42="D"))+SUMPRODUCT((HX3:HX42=ES34)*(IA3:IA42=ES31)*(IB3:IB42="D"))+SUMPRODUCT((HX3:HX42=ES35)*(IA3:IA42=ES31)*(IB3:IB42="D"))</f>
        <v>0</v>
      </c>
      <c r="EV31" s="221">
        <f ca="1">SUMPRODUCT((HX3:HX42=ES31)*(IA3:IA42=ES32)*(IB3:IB42="L"))+SUMPRODUCT((HX3:HX42=ES31)*(IA3:IA42=ES33)*(IB3:IB42="L"))+SUMPRODUCT((HX3:HX42=ES31)*(IA3:IA42=ES34)*(IB3:IB42="L"))+SUMPRODUCT((HX3:HX42=ES31)*(IA3:IA42=ES35)*(IB3:IB42="L"))+SUMPRODUCT((HX3:HX42=ES32)*(IA3:IA42=ES31)*(IC3:IC42="L"))+SUMPRODUCT((HX3:HX42=ES33)*(IA3:IA42=ES31)*(IC3:IC42="L"))+SUMPRODUCT((HX3:HX42=ES34)*(IA3:IA42=ES31)*(IC3:IC42="L"))+SUMPRODUCT((HX3:HX42=ES35)*(IA3:IA42=ES31)*(IC3:IC42="L"))</f>
        <v>0</v>
      </c>
      <c r="EW31" s="221">
        <f ca="1">SUMPRODUCT((HX3:HX42=ES31)*(IA3:IA42=ES32)*HY3:HY42)+SUMPRODUCT((HX3:HX42=ES31)*(IA3:IA42=ES33)*HY3:HY42)+SUMPRODUCT((HX3:HX42=ES31)*(IA3:IA42=ES34)*HY3:HY42)+SUMPRODUCT((HX3:HX42=ES31)*(IA3:IA42=ES35)*HY3:HY42)+SUMPRODUCT((HX3:HX42=ES32)*(IA3:IA42=ES31)*HZ3:HZ42)+SUMPRODUCT((HX3:HX42=ES33)*(IA3:IA42=ES31)*HZ3:HZ42)+SUMPRODUCT((HX3:HX42=ES34)*(IA3:IA42=ES31)*HZ3:HZ42)+SUMPRODUCT((HX3:HX42=ES35)*(IA3:IA42=ES31)*HZ3:HZ42)</f>
        <v>0</v>
      </c>
      <c r="EX31" s="221">
        <f ca="1">SUMPRODUCT((HX3:HX42=ES31)*(IA3:IA42=ES32)*HZ3:HZ42)+SUMPRODUCT((HX3:HX42=ES31)*(IA3:IA42=ES33)*HZ3:HZ42)+SUMPRODUCT((HX3:HX42=ES31)*(IA3:IA42=ES34)*HZ3:HZ42)+SUMPRODUCT((HX3:HX42=ES31)*(IA3:IA42=ES35)*HZ3:HZ42)+SUMPRODUCT((HX3:HX42=ES32)*(IA3:IA42=ES31)*HY3:HY42)+SUMPRODUCT((HX3:HX42=ES33)*(IA3:IA42=ES31)*HY3:HY42)+SUMPRODUCT((HX3:HX42=ES34)*(IA3:IA42=ES31)*HY3:HY42)+SUMPRODUCT((HX3:HX42=ES35)*(IA3:IA42=ES31)*HY3:HY42)</f>
        <v>0</v>
      </c>
      <c r="EY31" s="221">
        <f ca="1">EW31-EX31+1000</f>
        <v>1000</v>
      </c>
      <c r="EZ31" s="221">
        <f t="shared" ref="EZ31:EZ34" ca="1" si="127">IF(ES31&lt;&gt;"",ET31*3+EU31*1,"")</f>
        <v>0</v>
      </c>
      <c r="FA31" s="221">
        <f ca="1">IF(ES31&lt;&gt;"",VLOOKUP(ES31,DZ4:EF40,7,FALSE),"")</f>
        <v>1000</v>
      </c>
      <c r="FB31" s="221">
        <f ca="1">IF(ES31&lt;&gt;"",VLOOKUP(ES31,DZ4:EF40,5,FALSE),"")</f>
        <v>0</v>
      </c>
      <c r="FC31" s="221">
        <f ca="1">IF(ES31&lt;&gt;"",VLOOKUP(ES31,DZ4:EH40,9,FALSE),"")</f>
        <v>5</v>
      </c>
      <c r="FD31" s="221">
        <f t="shared" ref="FD31:FD34" ca="1" si="128">EZ31</f>
        <v>0</v>
      </c>
      <c r="FE31" s="221">
        <f ca="1">IF(ES31&lt;&gt;"",RANK(FD31,FD31:FD35),"")</f>
        <v>1</v>
      </c>
      <c r="FF31" s="221">
        <f ca="1">IF(ES31&lt;&gt;"",SUMPRODUCT((FD31:FD35=FD31)*(EY31:EY35&gt;EY31)),"")</f>
        <v>0</v>
      </c>
      <c r="FG31" s="221">
        <f ca="1">IF(ES31&lt;&gt;"",SUMPRODUCT((FD31:FD35=FD31)*(EY31:EY35=EY31)*(EW31:EW35&gt;EW31)),"")</f>
        <v>0</v>
      </c>
      <c r="FH31" s="221">
        <f ca="1">IF(ES31&lt;&gt;"",SUMPRODUCT((FD31:FD35=FD31)*(EY31:EY35=EY31)*(EW31:EW35=EW31)*(FA31:FA35&gt;FA31)),"")</f>
        <v>0</v>
      </c>
      <c r="FI31" s="221">
        <f ca="1">IF(ES31&lt;&gt;"",SUMPRODUCT((FD31:FD35=FD31)*(EY31:EY35=EY31)*(EW31:EW35=EW31)*(FA31:FA35=FA31)*(FB31:FB35&gt;FB31)),"")</f>
        <v>0</v>
      </c>
      <c r="FJ31" s="221">
        <f ca="1">IF(ES31&lt;&gt;"",SUMPRODUCT((FD31:FD35=FD31)*(EY31:EY35=EY31)*(EW31:EW35=EW31)*(FA31:FA35=FA31)*(FB31:FB35=FB31)*(FC31:FC35&gt;FC31)),"")</f>
        <v>3</v>
      </c>
      <c r="FK31" s="221">
        <f ca="1">IF(ES31&lt;&gt;"",IF(FK71&lt;&gt;"",IF(ER$70=3,FK71,FK71+ER$70),SUM(FE31:FJ31)),"")</f>
        <v>4</v>
      </c>
      <c r="FL31" s="221" t="str">
        <f ca="1">IF(ES31&lt;&gt;"",INDEX(ES31:ES35,MATCH(1,FK31:FK35,0),0),"")</f>
        <v>Belgium</v>
      </c>
      <c r="HU31" s="221" t="str">
        <f ca="1">IF(FL31&lt;&gt;"",FL31,EL31)</f>
        <v>Belgium</v>
      </c>
      <c r="HV31" s="221">
        <v>1</v>
      </c>
      <c r="HW31" s="221">
        <v>29</v>
      </c>
      <c r="HX31" s="221" t="str">
        <f t="shared" si="3"/>
        <v>Ukraine</v>
      </c>
      <c r="HY31" s="223">
        <f ca="1">IF(OFFSET('Prediction Sheet'!$W38,0,HY$1)&lt;&gt;"",OFFSET('Prediction Sheet'!$W38,0,HY$1),0)</f>
        <v>0</v>
      </c>
      <c r="HZ31" s="223">
        <f ca="1">IF(OFFSET('Prediction Sheet'!$Y38,0,HY$1)&lt;&gt;"",OFFSET('Prediction Sheet'!$Y38,0,HY$1),0)</f>
        <v>0</v>
      </c>
      <c r="IA31" s="221" t="str">
        <f t="shared" si="4"/>
        <v>Poland</v>
      </c>
      <c r="IB31" s="221" t="str">
        <f ca="1">IF(AND(OFFSET('Prediction Sheet'!$W38,0,HY$1)&lt;&gt;"",OFFSET('Prediction Sheet'!$Y38,0,HY$1)&lt;&gt;""),IF(HY31&gt;HZ31,"W",IF(HY31=HZ31,"D","L")),"")</f>
        <v/>
      </c>
      <c r="IC31" s="221" t="str">
        <f t="shared" ca="1" si="5"/>
        <v/>
      </c>
      <c r="IU31" s="221" t="str">
        <f ca="1">VLOOKUP(2,DY31:DZ34,2,FALSE)</f>
        <v>Italy</v>
      </c>
      <c r="IV31" s="225">
        <f t="shared" ca="1" si="74"/>
        <v>1</v>
      </c>
      <c r="MW31" s="223"/>
      <c r="MX31" s="223"/>
      <c r="NT31" s="225"/>
      <c r="RU31" s="223"/>
      <c r="RV31" s="223"/>
      <c r="SR31" s="225"/>
      <c r="WS31" s="223"/>
      <c r="WT31" s="223"/>
      <c r="XP31" s="225"/>
      <c r="ABQ31" s="223"/>
      <c r="ABR31" s="223"/>
      <c r="ACN31" s="225"/>
      <c r="AGO31" s="223"/>
      <c r="AGP31" s="223"/>
      <c r="AHL31" s="225"/>
      <c r="ALM31" s="223"/>
      <c r="ALN31" s="223"/>
      <c r="AMJ31" s="225"/>
      <c r="AQK31" s="223"/>
      <c r="AQL31" s="223"/>
      <c r="ARH31" s="225"/>
      <c r="AVI31" s="223"/>
      <c r="AVJ31" s="223"/>
      <c r="AWF31" s="225"/>
      <c r="BAG31" s="223"/>
      <c r="BAH31" s="223"/>
      <c r="BBD31" s="225"/>
      <c r="BFE31" s="223"/>
      <c r="BFF31" s="223"/>
      <c r="BGB31" s="225"/>
      <c r="BKC31" s="223"/>
      <c r="BKD31" s="223"/>
      <c r="BKZ31" s="225"/>
      <c r="BPA31" s="223"/>
      <c r="BPB31" s="223"/>
      <c r="BPX31" s="225"/>
      <c r="BTY31" s="223"/>
      <c r="BTZ31" s="223"/>
      <c r="BUV31" s="225"/>
      <c r="BYW31" s="223"/>
      <c r="BYX31" s="223"/>
      <c r="BZT31" s="225"/>
      <c r="CDU31" s="223"/>
      <c r="CDV31" s="223"/>
      <c r="CER31" s="225"/>
      <c r="CIS31" s="223"/>
      <c r="CIT31" s="223"/>
      <c r="CJP31" s="225"/>
      <c r="CNQ31" s="223"/>
      <c r="CNR31" s="223"/>
      <c r="CON31" s="225"/>
      <c r="CSO31" s="223"/>
      <c r="CSP31" s="223"/>
      <c r="CTL31" s="225"/>
      <c r="CXM31" s="223"/>
      <c r="CXN31" s="223"/>
      <c r="CYJ31" s="225"/>
      <c r="DCK31" s="223"/>
      <c r="DCL31" s="223"/>
      <c r="DDH31" s="225"/>
      <c r="DHI31" s="223"/>
      <c r="DHJ31" s="223"/>
      <c r="DIF31" s="225"/>
      <c r="DMG31" s="223"/>
      <c r="DMH31" s="223"/>
      <c r="DND31" s="225"/>
      <c r="DRE31" s="223"/>
      <c r="DRF31" s="223"/>
      <c r="DSB31" s="225"/>
      <c r="DWC31" s="223"/>
      <c r="DWD31" s="223"/>
      <c r="DWZ31" s="225"/>
      <c r="EBA31" s="223"/>
      <c r="EBB31" s="223"/>
      <c r="EBX31" s="225"/>
      <c r="EFY31" s="223"/>
      <c r="EFZ31" s="223"/>
      <c r="EGV31" s="225"/>
      <c r="EKW31" s="223"/>
      <c r="EKX31" s="223"/>
      <c r="ELT31" s="225"/>
      <c r="EPU31" s="223"/>
      <c r="EPV31" s="223"/>
      <c r="EQR31" s="225"/>
      <c r="EUS31" s="223"/>
      <c r="EUT31" s="223"/>
      <c r="EVP31" s="225"/>
      <c r="EZQ31" s="223"/>
      <c r="EZR31" s="223"/>
      <c r="FAN31" s="225"/>
      <c r="FEO31" s="223"/>
      <c r="FEP31" s="223"/>
      <c r="FFL31" s="225"/>
      <c r="FJM31" s="223"/>
      <c r="FJN31" s="223"/>
      <c r="FKJ31" s="225"/>
      <c r="FOK31" s="223"/>
      <c r="FOL31" s="223"/>
      <c r="FPH31" s="225"/>
      <c r="FTI31" s="223"/>
      <c r="FTJ31" s="223"/>
      <c r="FUF31" s="225"/>
      <c r="FYG31" s="223"/>
      <c r="FYH31" s="223"/>
      <c r="FZD31" s="225"/>
      <c r="GDE31" s="223"/>
      <c r="GDF31" s="223"/>
      <c r="GEB31" s="225"/>
      <c r="GIC31" s="223"/>
      <c r="GID31" s="223"/>
      <c r="GIZ31" s="225"/>
      <c r="GNA31" s="223"/>
      <c r="GNB31" s="223"/>
      <c r="GNX31" s="225"/>
      <c r="GRY31" s="223"/>
      <c r="GRZ31" s="223"/>
      <c r="GSV31" s="225"/>
      <c r="GWW31" s="223"/>
      <c r="GWX31" s="223"/>
      <c r="GXT31" s="225"/>
      <c r="HBU31" s="223"/>
      <c r="HBV31" s="223"/>
      <c r="HCR31" s="225"/>
      <c r="HGS31" s="223"/>
      <c r="HGT31" s="223"/>
      <c r="HHP31" s="225"/>
      <c r="HLQ31" s="223"/>
      <c r="HLR31" s="223"/>
      <c r="HMN31" s="225"/>
      <c r="HQO31" s="223"/>
      <c r="HQP31" s="223"/>
      <c r="HRL31" s="225"/>
      <c r="HVM31" s="223"/>
      <c r="HVN31" s="223"/>
      <c r="HWJ31" s="225"/>
      <c r="IAK31" s="223"/>
      <c r="IAL31" s="223"/>
      <c r="IBH31" s="225"/>
      <c r="IFI31" s="223"/>
      <c r="IFJ31" s="223"/>
      <c r="IGF31" s="225"/>
      <c r="IKG31" s="223"/>
      <c r="IKH31" s="223"/>
      <c r="ILD31" s="225"/>
      <c r="IPE31" s="223"/>
      <c r="IPF31" s="223"/>
      <c r="IQB31" s="225"/>
      <c r="IUC31" s="223"/>
      <c r="IUD31" s="223"/>
      <c r="IUZ31" s="225"/>
      <c r="IZA31" s="223"/>
      <c r="IZB31" s="223"/>
      <c r="IZX31" s="225"/>
      <c r="JDY31" s="223"/>
      <c r="JDZ31" s="223"/>
      <c r="JEV31" s="225"/>
      <c r="JIW31" s="223"/>
      <c r="JIX31" s="223"/>
      <c r="JJT31" s="225"/>
      <c r="JNU31" s="223"/>
      <c r="JNV31" s="223"/>
      <c r="JOR31" s="225"/>
      <c r="JSS31" s="223"/>
      <c r="JST31" s="223"/>
      <c r="JTP31" s="225"/>
      <c r="JXQ31" s="223"/>
      <c r="JXR31" s="223"/>
      <c r="JYN31" s="225"/>
      <c r="KCO31" s="223"/>
      <c r="KCP31" s="223"/>
      <c r="KDL31" s="225"/>
      <c r="KHM31" s="223"/>
      <c r="KHN31" s="223"/>
      <c r="KIJ31" s="225"/>
      <c r="KMK31" s="223"/>
      <c r="KML31" s="223"/>
      <c r="KNH31" s="225"/>
      <c r="KRI31" s="223"/>
      <c r="KRJ31" s="223"/>
      <c r="KSF31" s="225"/>
      <c r="KWG31" s="223"/>
      <c r="KWH31" s="223"/>
      <c r="KXD31" s="225"/>
      <c r="LBE31" s="223"/>
      <c r="LBF31" s="223"/>
      <c r="LCB31" s="225"/>
      <c r="LGC31" s="223"/>
      <c r="LGD31" s="223"/>
      <c r="LGZ31" s="225"/>
      <c r="LLA31" s="223"/>
      <c r="LLB31" s="223"/>
      <c r="LLX31" s="225"/>
      <c r="LPY31" s="223"/>
      <c r="LPZ31" s="223"/>
      <c r="LQV31" s="225"/>
      <c r="LUW31" s="223"/>
      <c r="LUX31" s="223"/>
      <c r="LVT31" s="225"/>
      <c r="LZU31" s="223"/>
      <c r="LZV31" s="223"/>
      <c r="MAR31" s="225"/>
      <c r="MES31" s="223"/>
      <c r="MET31" s="223"/>
      <c r="MFP31" s="225"/>
      <c r="MJQ31" s="223"/>
      <c r="MJR31" s="223"/>
      <c r="MKN31" s="225"/>
      <c r="MOO31" s="223"/>
      <c r="MOP31" s="223"/>
      <c r="MPL31" s="225"/>
      <c r="MTM31" s="223"/>
      <c r="MTN31" s="223"/>
      <c r="MUJ31" s="225"/>
      <c r="MYK31" s="223"/>
      <c r="MYL31" s="223"/>
      <c r="MZH31" s="225"/>
      <c r="NDI31" s="223"/>
      <c r="NDJ31" s="223"/>
      <c r="NEF31" s="225"/>
      <c r="NIG31" s="223"/>
      <c r="NIH31" s="223"/>
      <c r="NJD31" s="225"/>
      <c r="NNE31" s="223"/>
      <c r="NNF31" s="223"/>
      <c r="NOB31" s="225"/>
      <c r="NSC31" s="223"/>
      <c r="NSD31" s="223"/>
      <c r="NSZ31" s="225"/>
      <c r="NXA31" s="223"/>
      <c r="NXB31" s="223"/>
      <c r="NXX31" s="225"/>
      <c r="OBY31" s="223"/>
      <c r="OBZ31" s="223"/>
      <c r="OCV31" s="225"/>
      <c r="OGW31" s="223"/>
      <c r="OGX31" s="223"/>
      <c r="OHT31" s="225"/>
      <c r="OLU31" s="223"/>
      <c r="OLV31" s="223"/>
      <c r="OMR31" s="225"/>
      <c r="OQS31" s="223"/>
      <c r="OQT31" s="223"/>
      <c r="ORP31" s="225"/>
      <c r="OVQ31" s="223"/>
      <c r="OVR31" s="223"/>
      <c r="OWN31" s="225"/>
      <c r="PAO31" s="223"/>
      <c r="PAP31" s="223"/>
      <c r="PBL31" s="225"/>
      <c r="PFM31" s="223"/>
      <c r="PFN31" s="223"/>
      <c r="PGJ31" s="225"/>
      <c r="PKK31" s="223"/>
      <c r="PKL31" s="223"/>
      <c r="PLH31" s="225"/>
      <c r="PPI31" s="223"/>
      <c r="PPJ31" s="223"/>
      <c r="PQF31" s="225"/>
      <c r="PUG31" s="223"/>
      <c r="PUH31" s="223"/>
      <c r="PVD31" s="225"/>
      <c r="PZE31" s="223"/>
      <c r="PZF31" s="223"/>
      <c r="QAB31" s="225"/>
      <c r="QEC31" s="223"/>
      <c r="QED31" s="223"/>
      <c r="QEZ31" s="225"/>
      <c r="QJA31" s="223"/>
      <c r="QJB31" s="223"/>
      <c r="QJX31" s="225"/>
      <c r="QNY31" s="223"/>
      <c r="QNZ31" s="223"/>
      <c r="QOV31" s="225"/>
      <c r="QSW31" s="223"/>
      <c r="QSX31" s="223"/>
      <c r="QTT31" s="225"/>
      <c r="QXU31" s="223"/>
      <c r="QXV31" s="223"/>
      <c r="QYR31" s="225"/>
      <c r="RCS31" s="223"/>
      <c r="RCT31" s="223"/>
      <c r="RDP31" s="225"/>
      <c r="RHQ31" s="223"/>
      <c r="RHR31" s="223"/>
      <c r="RIN31" s="225"/>
      <c r="RMO31" s="223"/>
      <c r="RMP31" s="223"/>
      <c r="RNL31" s="225"/>
      <c r="RRM31" s="223"/>
      <c r="RRN31" s="223"/>
      <c r="RSJ31" s="225"/>
      <c r="RWK31" s="223"/>
      <c r="RWL31" s="223"/>
      <c r="RXH31" s="225"/>
      <c r="SBI31" s="223"/>
      <c r="SBJ31" s="223"/>
      <c r="SCF31" s="225"/>
    </row>
    <row r="32" spans="1:1024 1129:2048 2153:3072 3177:4096 4201:5120 5225:6144 6249:7168 7273:8192 8297:9216 9321:10240 10345:11264 11369:12288 12393:12928" ht="13.2" x14ac:dyDescent="0.25">
      <c r="A32" s="221">
        <f>VLOOKUP(B32,CW31:CX35,2,FALSE)</f>
        <v>2</v>
      </c>
      <c r="B32" s="221" t="str">
        <f>'Countries and Timezone'!C24</f>
        <v>Italy</v>
      </c>
      <c r="C32" s="221">
        <f>SUMPRODUCT((CZ3:CZ42=B32)*(DD3:DD42="W"))+SUMPRODUCT((DC3:DC42=B32)*(DE3:DE42="W"))</f>
        <v>0</v>
      </c>
      <c r="D32" s="221">
        <f>SUMPRODUCT((CZ3:CZ42=B32)*(DD3:DD42="D"))+SUMPRODUCT((DC3:DC42=B32)*(DE3:DE42="D"))</f>
        <v>0</v>
      </c>
      <c r="E32" s="221">
        <f>SUMPRODUCT((CZ3:CZ42=B32)*(DD3:DD42="L"))+SUMPRODUCT((DC3:DC42=B32)*(DE3:DE42="L"))</f>
        <v>0</v>
      </c>
      <c r="F32" s="221">
        <f>SUMIF(CZ3:CZ60,B32,DA3:DA60)+SUMIF(DC3:DC60,B32,DB3:DB60)</f>
        <v>0</v>
      </c>
      <c r="G32" s="221">
        <f>SUMIF(DC3:DC60,B32,DA3:DA60)+SUMIF(CZ3:CZ60,B32,DB3:DB60)</f>
        <v>0</v>
      </c>
      <c r="H32" s="221">
        <f t="shared" si="121"/>
        <v>1000</v>
      </c>
      <c r="I32" s="221">
        <f t="shared" si="122"/>
        <v>0</v>
      </c>
      <c r="J32" s="221">
        <v>19</v>
      </c>
      <c r="K32" s="221">
        <f>IF(COUNTIF(I31:I35,4)&lt;&gt;4,RANK(I32,I31:I35),I72)</f>
        <v>1</v>
      </c>
      <c r="M32" s="221">
        <f>SUMPRODUCT((K31:K34=K32)*(J31:J34&lt;J32))+K32</f>
        <v>3</v>
      </c>
      <c r="N32" s="221" t="str">
        <f>INDEX(B31:B35,MATCH(2,M31:M35,0),0)</f>
        <v>Sweden</v>
      </c>
      <c r="O32" s="221">
        <f>INDEX(K31:K35,MATCH(N32,B31:B35,0),0)</f>
        <v>1</v>
      </c>
      <c r="P32" s="221" t="str">
        <f>IF(P31&lt;&gt;"",N32,"")</f>
        <v>Sweden</v>
      </c>
      <c r="Q32" s="221" t="str">
        <f>IF(Q31&lt;&gt;"",N33,"")</f>
        <v/>
      </c>
      <c r="R32" s="221" t="str">
        <f>IF(R31&lt;&gt;"",N34,"")</f>
        <v/>
      </c>
      <c r="S32" s="221" t="str">
        <f>IF(S31&lt;&gt;"",N35,"")</f>
        <v/>
      </c>
      <c r="U32" s="221" t="str">
        <f t="shared" ref="U32:U34" si="129">IF(P32&lt;&gt;"",P32,"")</f>
        <v>Sweden</v>
      </c>
      <c r="V32" s="221">
        <f>SUMPRODUCT((CZ3:CZ42=U32)*(DC3:DC42=U33)*(DD3:DD42="W"))+SUMPRODUCT((CZ3:CZ42=U32)*(DC3:DC42=U34)*(DD3:DD42="W"))+SUMPRODUCT((CZ3:CZ42=U32)*(DC3:DC42=U35)*(DD3:DD42="W"))+SUMPRODUCT((CZ3:CZ42=U32)*(DC3:DC42=U31)*(DD3:DD42="W"))+SUMPRODUCT((CZ3:CZ42=U33)*(DC3:DC42=U32)*(DE3:DE42="W"))+SUMPRODUCT((CZ3:CZ42=U34)*(DC3:DC42=U32)*(DE3:DE42="W"))+SUMPRODUCT((CZ3:CZ42=U35)*(DC3:DC42=U32)*(DE3:DE42="W"))+SUMPRODUCT((CZ3:CZ42=U31)*(DC3:DC42=U32)*(DE3:DE42="W"))</f>
        <v>0</v>
      </c>
      <c r="W32" s="221">
        <f>SUMPRODUCT((CZ3:CZ42=U32)*(DC3:DC42=U33)*(DD3:DD42="D"))+SUMPRODUCT((CZ3:CZ42=U32)*(DC3:DC42=U34)*(DD3:DD42="D"))+SUMPRODUCT((CZ3:CZ42=U32)*(DC3:DC42=U35)*(DD3:DD42="D"))+SUMPRODUCT((CZ3:CZ42=U32)*(DC3:DC42=U31)*(DD3:DD42="D"))+SUMPRODUCT((CZ3:CZ42=U33)*(DC3:DC42=U32)*(DD3:DD42="D"))+SUMPRODUCT((CZ3:CZ42=U34)*(DC3:DC42=U32)*(DD3:DD42="D"))+SUMPRODUCT((CZ3:CZ42=U35)*(DC3:DC42=U32)*(DD3:DD42="D"))+SUMPRODUCT((CZ3:CZ42=U31)*(DC3:DC42=U32)*(DD3:DD42="D"))</f>
        <v>0</v>
      </c>
      <c r="X32" s="221">
        <f>SUMPRODUCT((CZ3:CZ42=U32)*(DC3:DC42=U33)*(DD3:DD42="L"))+SUMPRODUCT((CZ3:CZ42=U32)*(DC3:DC42=U34)*(DD3:DD42="L"))+SUMPRODUCT((CZ3:CZ42=U32)*(DC3:DC42=U35)*(DD3:DD42="L"))+SUMPRODUCT((CZ3:CZ42=U32)*(DC3:DC42=U31)*(DD3:DD42="L"))+SUMPRODUCT((CZ3:CZ42=U33)*(DC3:DC42=U32)*(DE3:DE42="L"))+SUMPRODUCT((CZ3:CZ42=U34)*(DC3:DC42=U32)*(DE3:DE42="L"))+SUMPRODUCT((CZ3:CZ42=U35)*(DC3:DC42=U32)*(DE3:DE42="L"))+SUMPRODUCT((CZ3:CZ42=U31)*(DC3:DC42=U32)*(DE3:DE42="L"))</f>
        <v>0</v>
      </c>
      <c r="Y32" s="221">
        <f>SUMPRODUCT((CZ3:CZ42=U32)*(DC3:DC42=U33)*DA3:DA42)+SUMPRODUCT((CZ3:CZ42=U32)*(DC3:DC42=U34)*DA3:DA42)+SUMPRODUCT((CZ3:CZ42=U32)*(DC3:DC42=U35)*DA3:DA42)+SUMPRODUCT((CZ3:CZ42=U32)*(DC3:DC42=U31)*DA3:DA42)+SUMPRODUCT((CZ3:CZ42=U33)*(DC3:DC42=U32)*DB3:DB42)+SUMPRODUCT((CZ3:CZ42=U34)*(DC3:DC42=U32)*DB3:DB42)+SUMPRODUCT((CZ3:CZ42=U35)*(DC3:DC42=U32)*DB3:DB42)+SUMPRODUCT((CZ3:CZ42=U31)*(DC3:DC42=U32)*DB3:DB42)</f>
        <v>0</v>
      </c>
      <c r="Z32" s="221">
        <f>SUMPRODUCT((CZ3:CZ42=U32)*(DC3:DC42=U33)*DB3:DB42)+SUMPRODUCT((CZ3:CZ42=U32)*(DC3:DC42=U34)*DB3:DB42)+SUMPRODUCT((CZ3:CZ42=U32)*(DC3:DC42=U35)*DB3:DB42)+SUMPRODUCT((CZ3:CZ42=U32)*(DC3:DC42=U31)*DB3:DB42)+SUMPRODUCT((CZ3:CZ42=U33)*(DC3:DC42=U32)*DA3:DA42)+SUMPRODUCT((CZ3:CZ42=U34)*(DC3:DC42=U32)*DA3:DA42)+SUMPRODUCT((CZ3:CZ42=U35)*(DC3:DC42=U32)*DA3:DA42)+SUMPRODUCT((CZ3:CZ42=U31)*(DC3:DC42=U32)*DA3:DA42)</f>
        <v>0</v>
      </c>
      <c r="AA32" s="221">
        <f>Y32-Z32+1000</f>
        <v>1000</v>
      </c>
      <c r="AB32" s="221">
        <f t="shared" si="123"/>
        <v>0</v>
      </c>
      <c r="AC32" s="221">
        <f>IF(U32&lt;&gt;"",VLOOKUP(U32,B4:H40,7,FALSE),"")</f>
        <v>1000</v>
      </c>
      <c r="AD32" s="221">
        <f>IF(U32&lt;&gt;"",VLOOKUP(U32,B4:H40,5,FALSE),"")</f>
        <v>0</v>
      </c>
      <c r="AE32" s="221">
        <f>IF(U32&lt;&gt;"",VLOOKUP(U32,B4:J40,9,FALSE),"")</f>
        <v>11</v>
      </c>
      <c r="AF32" s="221">
        <f t="shared" si="124"/>
        <v>0</v>
      </c>
      <c r="AG32" s="221">
        <f>IF(U32&lt;&gt;"",RANK(AF32,AF31:AF35),"")</f>
        <v>1</v>
      </c>
      <c r="AH32" s="221">
        <f>IF(U32&lt;&gt;"",SUMPRODUCT((AF31:AF35=AF32)*(AA31:AA35&gt;AA32)),"")</f>
        <v>0</v>
      </c>
      <c r="AI32" s="221">
        <f>IF(U32&lt;&gt;"",SUMPRODUCT((AF31:AF35=AF32)*(AA31:AA35=AA32)*(Y31:Y35&gt;Y32)),"")</f>
        <v>0</v>
      </c>
      <c r="AJ32" s="221">
        <f>IF(U32&lt;&gt;"",SUMPRODUCT((AF31:AF35=AF32)*(AA31:AA35=AA32)*(Y31:Y35=Y32)*(AC31:AC35&gt;AC32)),"")</f>
        <v>0</v>
      </c>
      <c r="AK32" s="221">
        <f>IF(U32&lt;&gt;"",SUMPRODUCT((AF31:AF35=AF32)*(AA31:AA35=AA32)*(Y31:Y35=Y32)*(AC31:AC35=AC32)*(AD31:AD35&gt;AD32)),"")</f>
        <v>0</v>
      </c>
      <c r="AL32" s="221">
        <f>IF(U32&lt;&gt;"",SUMPRODUCT((AF31:AF35=AF32)*(AA31:AA35=AA32)*(Y31:Y35=Y32)*(AC31:AC35=AC32)*(AD31:AD35=AD32)*(AE31:AE35&gt;AE32)),"")</f>
        <v>2</v>
      </c>
      <c r="AM32" s="221">
        <f t="shared" ref="AM32:AM34" si="130">IF(U32&lt;&gt;"",IF(AM72&lt;&gt;"",IF(T$70=3,AM72,AM72+T$70),SUM(AG32:AL32)),"")</f>
        <v>3</v>
      </c>
      <c r="AN32" s="221" t="str">
        <f>IF(U32&lt;&gt;"",INDEX(U31:U35,MATCH(2,AM31:AM35,0),0),"")</f>
        <v>Italy</v>
      </c>
      <c r="AO32" s="221" t="str">
        <f>IF(Q31&lt;&gt;"",Q31,"")</f>
        <v/>
      </c>
      <c r="AP32" s="221">
        <f>SUMPRODUCT((CZ3:CZ42=AO32)*(DC3:DC42=AO33)*(DD3:DD42="W"))+SUMPRODUCT((CZ3:CZ42=AO32)*(DC3:DC42=AO34)*(DD3:DD42="W"))+SUMPRODUCT((CZ3:CZ42=AO32)*(DC3:DC42=AO35)*(DD3:DD42="W"))+SUMPRODUCT((CZ3:CZ42=AO33)*(DC3:DC42=AO32)*(DE3:DE42="W"))+SUMPRODUCT((CZ3:CZ42=AO34)*(DC3:DC42=AO32)*(DE3:DE42="W"))+SUMPRODUCT((CZ3:CZ42=AO35)*(DC3:DC42=AO32)*(DE3:DE42="W"))</f>
        <v>0</v>
      </c>
      <c r="AQ32" s="221">
        <f>SUMPRODUCT((CZ3:CZ42=AO32)*(DC3:DC42=AO33)*(DD3:DD42="D"))+SUMPRODUCT((CZ3:CZ42=AO32)*(DC3:DC42=AO34)*(DD3:DD42="D"))+SUMPRODUCT((CZ3:CZ42=AO32)*(DC3:DC42=AO35)*(DD3:DD42="D"))+SUMPRODUCT((CZ3:CZ42=AO33)*(DC3:DC42=AO32)*(DD3:DD42="D"))+SUMPRODUCT((CZ3:CZ42=AO34)*(DC3:DC42=AO32)*(DD3:DD42="D"))+SUMPRODUCT((CZ3:CZ42=AO35)*(DC3:DC42=AO32)*(DD3:DD42="D"))</f>
        <v>0</v>
      </c>
      <c r="AR32" s="221">
        <f>SUMPRODUCT((CZ3:CZ42=AO32)*(DC3:DC42=AO33)*(DD3:DD42="L"))+SUMPRODUCT((CZ3:CZ42=AO32)*(DC3:DC42=AO34)*(DD3:DD42="L"))+SUMPRODUCT((CZ3:CZ42=AO32)*(DC3:DC42=AO35)*(DD3:DD42="L"))+SUMPRODUCT((CZ3:CZ42=AO33)*(DC3:DC42=AO32)*(DE3:DE42="L"))+SUMPRODUCT((CZ3:CZ42=AO34)*(DC3:DC42=AO32)*(DE3:DE42="L"))+SUMPRODUCT((CZ3:CZ42=AO35)*(DC3:DC42=AO32)*(DE3:DE42="L"))</f>
        <v>0</v>
      </c>
      <c r="AS32" s="221">
        <f>SUMPRODUCT((CZ3:CZ42=AO32)*(DC3:DC42=AO33)*DA3:DA42)+SUMPRODUCT((CZ3:CZ42=AO32)*(DC3:DC42=AO34)*DA3:DA42)+SUMPRODUCT((CZ3:CZ42=AO32)*(DC3:DC42=AO35)*DA3:DA42)+SUMPRODUCT((CZ3:CZ42=AO32)*(DC3:DC42=AO31)*DA3:DA42)+SUMPRODUCT((CZ3:CZ42=AO33)*(DC3:DC42=AO32)*DB3:DB42)+SUMPRODUCT((CZ3:CZ42=AO34)*(DC3:DC42=AO32)*DB3:DB42)+SUMPRODUCT((CZ3:CZ42=AO35)*(DC3:DC42=AO32)*DB3:DB42)+SUMPRODUCT((CZ3:CZ42=AO31)*(DC3:DC42=AO32)*DB3:DB42)</f>
        <v>0</v>
      </c>
      <c r="AT32" s="221">
        <f>SUMPRODUCT((CZ3:CZ42=AO32)*(DC3:DC42=AO33)*DB3:DB42)+SUMPRODUCT((CZ3:CZ42=AO32)*(DC3:DC42=AO34)*DB3:DB42)+SUMPRODUCT((CZ3:CZ42=AO32)*(DC3:DC42=AO35)*DB3:DB42)+SUMPRODUCT((CZ3:CZ42=AO32)*(DC3:DC42=AO31)*DB3:DB42)+SUMPRODUCT((CZ3:CZ42=AO33)*(DC3:DC42=AO32)*DA3:DA42)+SUMPRODUCT((CZ3:CZ42=AO34)*(DC3:DC42=AO32)*DA3:DA42)+SUMPRODUCT((CZ3:CZ42=AO35)*(DC3:DC42=AO32)*DA3:DA42)+SUMPRODUCT((CZ3:CZ42=AO31)*(DC3:DC42=AO32)*DA3:DA42)</f>
        <v>0</v>
      </c>
      <c r="AU32" s="221">
        <f>AS32-AT32+1000</f>
        <v>1000</v>
      </c>
      <c r="AV32" s="221" t="str">
        <f t="shared" ref="AV32:AV34" si="131">IF(AO32&lt;&gt;"",AP32*3+AQ32*1,"")</f>
        <v/>
      </c>
      <c r="AW32" s="221" t="str">
        <f>IF(AO32&lt;&gt;"",VLOOKUP(AO32,B4:H40,7,FALSE),"")</f>
        <v/>
      </c>
      <c r="AX32" s="221" t="str">
        <f>IF(AO32&lt;&gt;"",VLOOKUP(AO32,B4:H40,5,FALSE),"")</f>
        <v/>
      </c>
      <c r="AY32" s="221" t="str">
        <f>IF(AO32&lt;&gt;"",VLOOKUP(AO32,B4:J40,9,FALSE),"")</f>
        <v/>
      </c>
      <c r="AZ32" s="221" t="str">
        <f t="shared" ref="AZ32:AZ34" si="132">AV32</f>
        <v/>
      </c>
      <c r="BA32" s="221" t="str">
        <f>IF(AO32&lt;&gt;"",RANK(AZ32,AZ31:AZ35),"")</f>
        <v/>
      </c>
      <c r="BB32" s="221" t="str">
        <f>IF(AO32&lt;&gt;"",SUMPRODUCT((AZ31:AZ35=AZ32)*(AU31:AU35&gt;AU32)),"")</f>
        <v/>
      </c>
      <c r="BC32" s="221" t="str">
        <f>IF(AO32&lt;&gt;"",SUMPRODUCT((AZ31:AZ35=AZ32)*(AU31:AU35=AU32)*(AS31:AS35&gt;AS32)),"")</f>
        <v/>
      </c>
      <c r="BD32" s="221" t="str">
        <f>IF(AO32&lt;&gt;"",SUMPRODUCT((AZ31:AZ35=AZ32)*(AU31:AU35=AU32)*(AS31:AS35=AS32)*(AW31:AW35&gt;AW32)),"")</f>
        <v/>
      </c>
      <c r="BE32" s="221" t="str">
        <f>IF(AO32&lt;&gt;"",SUMPRODUCT((AZ31:AZ35=AZ32)*(AU31:AU35=AU32)*(AS31:AS35=AS32)*(AW31:AW35=AW32)*(AX31:AX35&gt;AX32)),"")</f>
        <v/>
      </c>
      <c r="BF32" s="221" t="str">
        <f>IF(AO32&lt;&gt;"",SUMPRODUCT((AZ31:AZ35=AZ32)*(AU31:AU35=AU32)*(AS31:AS35=AS32)*(AW31:AW35=AW32)*(AX31:AX35=AX32)*(AY31:AY35&gt;AY32)),"")</f>
        <v/>
      </c>
      <c r="BG32" s="221" t="str">
        <f>IF(AO32&lt;&gt;"",IF(BG72&lt;&gt;"",IF(AN$70=3,BG72,BG72+AN$70),SUM(BA32:BF32)+1),"")</f>
        <v/>
      </c>
      <c r="BH32" s="221" t="str">
        <f>IF(AO32&lt;&gt;"",INDEX(AO32:AO35,MATCH(2,BG32:BG35,0),0),"")</f>
        <v/>
      </c>
      <c r="CW32" s="221" t="str">
        <f>IF(BH32&lt;&gt;"",BH32,IF(AN32&lt;&gt;"",AN32,N32))</f>
        <v>Italy</v>
      </c>
      <c r="CX32" s="221">
        <v>2</v>
      </c>
      <c r="CY32" s="221">
        <v>30</v>
      </c>
      <c r="CZ32" s="221" t="str">
        <f>Tournament!H42</f>
        <v>Northern Ireland</v>
      </c>
      <c r="DA32" s="221">
        <f>IF(AND(Tournament!J42&lt;&gt;"",Tournament!L42&lt;&gt;""),Tournament!J42,0)</f>
        <v>0</v>
      </c>
      <c r="DB32" s="221">
        <f>IF(AND(Tournament!L42&lt;&gt;"",Tournament!J42&lt;&gt;""),Tournament!L42,0)</f>
        <v>0</v>
      </c>
      <c r="DC32" s="221" t="str">
        <f>Tournament!N42</f>
        <v>Germany</v>
      </c>
      <c r="DD32" s="221" t="str">
        <f>IF(AND(Tournament!J42&lt;&gt;"",Tournament!L42&lt;&gt;""),IF(DA32&gt;DB32,"W",IF(DA32=DB32,"D","L")),"")</f>
        <v/>
      </c>
      <c r="DE32" s="221" t="str">
        <f t="shared" si="0"/>
        <v/>
      </c>
      <c r="DV32" s="221" t="s">
        <v>112</v>
      </c>
      <c r="DW32" s="221" t="str">
        <f>VLOOKUP(1,A37:B40,2,FALSE)</f>
        <v>Portugal</v>
      </c>
      <c r="DY32" s="221">
        <f ca="1">VLOOKUP(DZ32,HU31:HV35,2,FALSE)</f>
        <v>2</v>
      </c>
      <c r="DZ32" s="221" t="str">
        <f t="shared" ref="DZ32:DZ34" si="133">B32</f>
        <v>Italy</v>
      </c>
      <c r="EA32" s="221">
        <f ca="1">SUMPRODUCT((HX3:HX42=DZ32)*(IB3:IB42="W"))+SUMPRODUCT((IA3:IA42=DZ32)*(IC3:IC42="W"))</f>
        <v>0</v>
      </c>
      <c r="EB32" s="221">
        <f ca="1">SUMPRODUCT((HX3:HX42=DZ32)*(IB3:IB42="D"))+SUMPRODUCT((IA3:IA42=DZ32)*(IC3:IC42="D"))</f>
        <v>0</v>
      </c>
      <c r="EC32" s="221">
        <f ca="1">SUMPRODUCT((HX3:HX42=DZ32)*(IB3:IB42="L"))+SUMPRODUCT((IA3:IA42=DZ32)*(IC3:IC42="L"))</f>
        <v>0</v>
      </c>
      <c r="ED32" s="221">
        <f ca="1">SUMIF(HX3:HX60,DZ32,HY3:HY60)+SUMIF(IA3:IA60,DZ32,HZ3:HZ60)</f>
        <v>0</v>
      </c>
      <c r="EE32" s="221">
        <f ca="1">SUMIF(IA3:IA60,DZ32,HY3:HY60)+SUMIF(HX3:HX60,DZ32,HZ3:HZ60)</f>
        <v>0</v>
      </c>
      <c r="EF32" s="221">
        <f t="shared" ca="1" si="125"/>
        <v>1000</v>
      </c>
      <c r="EG32" s="221">
        <f t="shared" ca="1" si="126"/>
        <v>0</v>
      </c>
      <c r="EH32" s="221">
        <v>19</v>
      </c>
      <c r="EI32" s="221">
        <f ca="1">IF(COUNTIF(EG31:EG35,4)&lt;&gt;4,RANK(EG32,EG31:EG35),EG72)</f>
        <v>1</v>
      </c>
      <c r="EK32" s="221">
        <f ca="1">SUMPRODUCT((EI31:EI34=EI32)*(EH31:EH34&lt;EH32))+EI32</f>
        <v>3</v>
      </c>
      <c r="EL32" s="221" t="str">
        <f ca="1">INDEX(DZ31:DZ35,MATCH(2,EK31:EK35,0),0)</f>
        <v>Sweden</v>
      </c>
      <c r="EM32" s="221">
        <f ca="1">INDEX(EI31:EI35,MATCH(EL32,DZ31:DZ35,0),0)</f>
        <v>1</v>
      </c>
      <c r="EN32" s="221" t="str">
        <f ca="1">IF(EN31&lt;&gt;"",EL32,"")</f>
        <v>Sweden</v>
      </c>
      <c r="EO32" s="221" t="str">
        <f ca="1">IF(EO31&lt;&gt;"",EL33,"")</f>
        <v/>
      </c>
      <c r="EP32" s="221" t="str">
        <f ca="1">IF(EP31&lt;&gt;"",EL34,"")</f>
        <v/>
      </c>
      <c r="EQ32" s="221" t="str">
        <f>IF(EQ31&lt;&gt;"",EL35,"")</f>
        <v/>
      </c>
      <c r="ES32" s="221" t="str">
        <f t="shared" ref="ES32:ES34" ca="1" si="134">IF(EN32&lt;&gt;"",EN32,"")</f>
        <v>Sweden</v>
      </c>
      <c r="ET32" s="221">
        <f ca="1">SUMPRODUCT((HX3:HX42=ES32)*(IA3:IA42=ES33)*(IB3:IB42="W"))+SUMPRODUCT((HX3:HX42=ES32)*(IA3:IA42=ES34)*(IB3:IB42="W"))+SUMPRODUCT((HX3:HX42=ES32)*(IA3:IA42=ES35)*(IB3:IB42="W"))+SUMPRODUCT((HX3:HX42=ES32)*(IA3:IA42=ES31)*(IB3:IB42="W"))+SUMPRODUCT((HX3:HX42=ES33)*(IA3:IA42=ES32)*(IC3:IC42="W"))+SUMPRODUCT((HX3:HX42=ES34)*(IA3:IA42=ES32)*(IC3:IC42="W"))+SUMPRODUCT((HX3:HX42=ES35)*(IA3:IA42=ES32)*(IC3:IC42="W"))+SUMPRODUCT((HX3:HX42=ES31)*(IA3:IA42=ES32)*(IC3:IC42="W"))</f>
        <v>0</v>
      </c>
      <c r="EU32" s="221">
        <f ca="1">SUMPRODUCT((HX3:HX42=ES32)*(IA3:IA42=ES33)*(IB3:IB42="D"))+SUMPRODUCT((HX3:HX42=ES32)*(IA3:IA42=ES34)*(IB3:IB42="D"))+SUMPRODUCT((HX3:HX42=ES32)*(IA3:IA42=ES35)*(IB3:IB42="D"))+SUMPRODUCT((HX3:HX42=ES32)*(IA3:IA42=ES31)*(IB3:IB42="D"))+SUMPRODUCT((HX3:HX42=ES33)*(IA3:IA42=ES32)*(IB3:IB42="D"))+SUMPRODUCT((HX3:HX42=ES34)*(IA3:IA42=ES32)*(IB3:IB42="D"))+SUMPRODUCT((HX3:HX42=ES35)*(IA3:IA42=ES32)*(IB3:IB42="D"))+SUMPRODUCT((HX3:HX42=ES31)*(IA3:IA42=ES32)*(IB3:IB42="D"))</f>
        <v>0</v>
      </c>
      <c r="EV32" s="221">
        <f ca="1">SUMPRODUCT((HX3:HX42=ES32)*(IA3:IA42=ES33)*(IB3:IB42="L"))+SUMPRODUCT((HX3:HX42=ES32)*(IA3:IA42=ES34)*(IB3:IB42="L"))+SUMPRODUCT((HX3:HX42=ES32)*(IA3:IA42=ES35)*(IB3:IB42="L"))+SUMPRODUCT((HX3:HX42=ES32)*(IA3:IA42=ES31)*(IB3:IB42="L"))+SUMPRODUCT((HX3:HX42=ES33)*(IA3:IA42=ES32)*(IC3:IC42="L"))+SUMPRODUCT((HX3:HX42=ES34)*(IA3:IA42=ES32)*(IC3:IC42="L"))+SUMPRODUCT((HX3:HX42=ES35)*(IA3:IA42=ES32)*(IC3:IC42="L"))+SUMPRODUCT((HX3:HX42=ES31)*(IA3:IA42=ES32)*(IC3:IC42="L"))</f>
        <v>0</v>
      </c>
      <c r="EW32" s="221">
        <f ca="1">SUMPRODUCT((HX3:HX42=ES32)*(IA3:IA42=ES33)*HY3:HY42)+SUMPRODUCT((HX3:HX42=ES32)*(IA3:IA42=ES34)*HY3:HY42)+SUMPRODUCT((HX3:HX42=ES32)*(IA3:IA42=ES35)*HY3:HY42)+SUMPRODUCT((HX3:HX42=ES32)*(IA3:IA42=ES31)*HY3:HY42)+SUMPRODUCT((HX3:HX42=ES33)*(IA3:IA42=ES32)*HZ3:HZ42)+SUMPRODUCT((HX3:HX42=ES34)*(IA3:IA42=ES32)*HZ3:HZ42)+SUMPRODUCT((HX3:HX42=ES35)*(IA3:IA42=ES32)*HZ3:HZ42)+SUMPRODUCT((HX3:HX42=ES31)*(IA3:IA42=ES32)*HZ3:HZ42)</f>
        <v>0</v>
      </c>
      <c r="EX32" s="221">
        <f ca="1">SUMPRODUCT((HX3:HX42=ES32)*(IA3:IA42=ES33)*HZ3:HZ42)+SUMPRODUCT((HX3:HX42=ES32)*(IA3:IA42=ES34)*HZ3:HZ42)+SUMPRODUCT((HX3:HX42=ES32)*(IA3:IA42=ES35)*HZ3:HZ42)+SUMPRODUCT((HX3:HX42=ES32)*(IA3:IA42=ES31)*HZ3:HZ42)+SUMPRODUCT((HX3:HX42=ES33)*(IA3:IA42=ES32)*HY3:HY42)+SUMPRODUCT((HX3:HX42=ES34)*(IA3:IA42=ES32)*HY3:HY42)+SUMPRODUCT((HX3:HX42=ES35)*(IA3:IA42=ES32)*HY3:HY42)+SUMPRODUCT((HX3:HX42=ES31)*(IA3:IA42=ES32)*HY3:HY42)</f>
        <v>0</v>
      </c>
      <c r="EY32" s="221">
        <f ca="1">EW32-EX32+1000</f>
        <v>1000</v>
      </c>
      <c r="EZ32" s="221">
        <f t="shared" ca="1" si="127"/>
        <v>0</v>
      </c>
      <c r="FA32" s="221">
        <f ca="1">IF(ES32&lt;&gt;"",VLOOKUP(ES32,DZ4:EF40,7,FALSE),"")</f>
        <v>1000</v>
      </c>
      <c r="FB32" s="221">
        <f ca="1">IF(ES32&lt;&gt;"",VLOOKUP(ES32,DZ4:EF40,5,FALSE),"")</f>
        <v>0</v>
      </c>
      <c r="FC32" s="221">
        <f ca="1">IF(ES32&lt;&gt;"",VLOOKUP(ES32,DZ4:EH40,9,FALSE),"")</f>
        <v>11</v>
      </c>
      <c r="FD32" s="221">
        <f t="shared" ca="1" si="128"/>
        <v>0</v>
      </c>
      <c r="FE32" s="221">
        <f ca="1">IF(ES32&lt;&gt;"",RANK(FD32,FD31:FD35),"")</f>
        <v>1</v>
      </c>
      <c r="FF32" s="221">
        <f ca="1">IF(ES32&lt;&gt;"",SUMPRODUCT((FD31:FD35=FD32)*(EY31:EY35&gt;EY32)),"")</f>
        <v>0</v>
      </c>
      <c r="FG32" s="221">
        <f ca="1">IF(ES32&lt;&gt;"",SUMPRODUCT((FD31:FD35=FD32)*(EY31:EY35=EY32)*(EW31:EW35&gt;EW32)),"")</f>
        <v>0</v>
      </c>
      <c r="FH32" s="221">
        <f ca="1">IF(ES32&lt;&gt;"",SUMPRODUCT((FD31:FD35=FD32)*(EY31:EY35=EY32)*(EW31:EW35=EW32)*(FA31:FA35&gt;FA32)),"")</f>
        <v>0</v>
      </c>
      <c r="FI32" s="221">
        <f ca="1">IF(ES32&lt;&gt;"",SUMPRODUCT((FD31:FD35=FD32)*(EY31:EY35=EY32)*(EW31:EW35=EW32)*(FA31:FA35=FA32)*(FB31:FB35&gt;FB32)),"")</f>
        <v>0</v>
      </c>
      <c r="FJ32" s="221">
        <f ca="1">IF(ES32&lt;&gt;"",SUMPRODUCT((FD31:FD35=FD32)*(EY31:EY35=EY32)*(EW31:EW35=EW32)*(FA31:FA35=FA32)*(FB31:FB35=FB32)*(FC31:FC35&gt;FC32)),"")</f>
        <v>2</v>
      </c>
      <c r="FK32" s="221">
        <f t="shared" ref="FK32:FK34" ca="1" si="135">IF(ES32&lt;&gt;"",IF(FK72&lt;&gt;"",IF(ER$70=3,FK72,FK72+ER$70),SUM(FE32:FJ32)),"")</f>
        <v>3</v>
      </c>
      <c r="FL32" s="221" t="str">
        <f ca="1">IF(ES32&lt;&gt;"",INDEX(ES31:ES35,MATCH(2,FK31:FK35,0),0),"")</f>
        <v>Italy</v>
      </c>
      <c r="FM32" s="221" t="str">
        <f ca="1">IF(EO31&lt;&gt;"",EO31,"")</f>
        <v/>
      </c>
      <c r="FN32" s="221">
        <f ca="1">SUMPRODUCT((HX3:HX42=FM32)*(IA3:IA42=FM33)*(IB3:IB42="W"))+SUMPRODUCT((HX3:HX42=FM32)*(IA3:IA42=FM34)*(IB3:IB42="W"))+SUMPRODUCT((HX3:HX42=FM32)*(IA3:IA42=FM35)*(IB3:IB42="W"))+SUMPRODUCT((HX3:HX42=FM33)*(IA3:IA42=FM32)*(IC3:IC42="W"))+SUMPRODUCT((HX3:HX42=FM34)*(IA3:IA42=FM32)*(IC3:IC42="W"))+SUMPRODUCT((HX3:HX42=FM35)*(IA3:IA42=FM32)*(IC3:IC42="W"))</f>
        <v>0</v>
      </c>
      <c r="FO32" s="221">
        <f ca="1">SUMPRODUCT((HX3:HX42=FM32)*(IA3:IA42=FM33)*(IB3:IB42="D"))+SUMPRODUCT((HX3:HX42=FM32)*(IA3:IA42=FM34)*(IB3:IB42="D"))+SUMPRODUCT((HX3:HX42=FM32)*(IA3:IA42=FM35)*(IB3:IB42="D"))+SUMPRODUCT((HX3:HX42=FM33)*(IA3:IA42=FM32)*(IB3:IB42="D"))+SUMPRODUCT((HX3:HX42=FM34)*(IA3:IA42=FM32)*(IB3:IB42="D"))+SUMPRODUCT((HX3:HX42=FM35)*(IA3:IA42=FM32)*(IB3:IB42="D"))</f>
        <v>0</v>
      </c>
      <c r="FP32" s="221">
        <f ca="1">SUMPRODUCT((HX3:HX42=FM32)*(IA3:IA42=FM33)*(IB3:IB42="L"))+SUMPRODUCT((HX3:HX42=FM32)*(IA3:IA42=FM34)*(IB3:IB42="L"))+SUMPRODUCT((HX3:HX42=FM32)*(IA3:IA42=FM35)*(IB3:IB42="L"))+SUMPRODUCT((HX3:HX42=FM33)*(IA3:IA42=FM32)*(IC3:IC42="L"))+SUMPRODUCT((HX3:HX42=FM34)*(IA3:IA42=FM32)*(IC3:IC42="L"))+SUMPRODUCT((HX3:HX42=FM35)*(IA3:IA42=FM32)*(IC3:IC42="L"))</f>
        <v>0</v>
      </c>
      <c r="FQ32" s="221">
        <f ca="1">SUMPRODUCT((HX3:HX42=FM32)*(IA3:IA42=FM33)*HY3:HY42)+SUMPRODUCT((HX3:HX42=FM32)*(IA3:IA42=FM34)*HY3:HY42)+SUMPRODUCT((HX3:HX42=FM32)*(IA3:IA42=FM35)*HY3:HY42)+SUMPRODUCT((HX3:HX42=FM32)*(IA3:IA42=FM31)*HY3:HY42)+SUMPRODUCT((HX3:HX42=FM33)*(IA3:IA42=FM32)*HZ3:HZ42)+SUMPRODUCT((HX3:HX42=FM34)*(IA3:IA42=FM32)*HZ3:HZ42)+SUMPRODUCT((HX3:HX42=FM35)*(IA3:IA42=FM32)*HZ3:HZ42)+SUMPRODUCT((HX3:HX42=FM31)*(IA3:IA42=FM32)*HZ3:HZ42)</f>
        <v>0</v>
      </c>
      <c r="FR32" s="221">
        <f ca="1">SUMPRODUCT((HX3:HX42=FM32)*(IA3:IA42=FM33)*HZ3:HZ42)+SUMPRODUCT((HX3:HX42=FM32)*(IA3:IA42=FM34)*HZ3:HZ42)+SUMPRODUCT((HX3:HX42=FM32)*(IA3:IA42=FM35)*HZ3:HZ42)+SUMPRODUCT((HX3:HX42=FM32)*(IA3:IA42=FM31)*HZ3:HZ42)+SUMPRODUCT((HX3:HX42=FM33)*(IA3:IA42=FM32)*HY3:HY42)+SUMPRODUCT((HX3:HX42=FM34)*(IA3:IA42=FM32)*HY3:HY42)+SUMPRODUCT((HX3:HX42=FM35)*(IA3:IA42=FM32)*HY3:HY42)+SUMPRODUCT((HX3:HX42=FM31)*(IA3:IA42=FM32)*HY3:HY42)</f>
        <v>0</v>
      </c>
      <c r="FS32" s="221">
        <f ca="1">FQ32-FR32+1000</f>
        <v>1000</v>
      </c>
      <c r="FT32" s="221" t="str">
        <f t="shared" ref="FT32:FT34" ca="1" si="136">IF(FM32&lt;&gt;"",FN32*3+FO32*1,"")</f>
        <v/>
      </c>
      <c r="FU32" s="221" t="str">
        <f ca="1">IF(FM32&lt;&gt;"",VLOOKUP(FM32,DZ4:EF40,7,FALSE),"")</f>
        <v/>
      </c>
      <c r="FV32" s="221" t="str">
        <f ca="1">IF(FM32&lt;&gt;"",VLOOKUP(FM32,DZ4:EF40,5,FALSE),"")</f>
        <v/>
      </c>
      <c r="FW32" s="221" t="str">
        <f ca="1">IF(FM32&lt;&gt;"",VLOOKUP(FM32,DZ4:EH40,9,FALSE),"")</f>
        <v/>
      </c>
      <c r="FX32" s="221" t="str">
        <f t="shared" ref="FX32:FX34" ca="1" si="137">FT32</f>
        <v/>
      </c>
      <c r="FY32" s="221" t="str">
        <f ca="1">IF(FM32&lt;&gt;"",RANK(FX32,FX31:FX35),"")</f>
        <v/>
      </c>
      <c r="FZ32" s="221" t="str">
        <f ca="1">IF(FM32&lt;&gt;"",SUMPRODUCT((FX31:FX35=FX32)*(FS31:FS35&gt;FS32)),"")</f>
        <v/>
      </c>
      <c r="GA32" s="221" t="str">
        <f ca="1">IF(FM32&lt;&gt;"",SUMPRODUCT((FX31:FX35=FX32)*(FS31:FS35=FS32)*(FQ31:FQ35&gt;FQ32)),"")</f>
        <v/>
      </c>
      <c r="GB32" s="221" t="str">
        <f ca="1">IF(FM32&lt;&gt;"",SUMPRODUCT((FX31:FX35=FX32)*(FS31:FS35=FS32)*(FQ31:FQ35=FQ32)*(FU31:FU35&gt;FU32)),"")</f>
        <v/>
      </c>
      <c r="GC32" s="221" t="str">
        <f ca="1">IF(FM32&lt;&gt;"",SUMPRODUCT((FX31:FX35=FX32)*(FS31:FS35=FS32)*(FQ31:FQ35=FQ32)*(FU31:FU35=FU32)*(FV31:FV35&gt;FV32)),"")</f>
        <v/>
      </c>
      <c r="GD32" s="221" t="str">
        <f ca="1">IF(FM32&lt;&gt;"",SUMPRODUCT((FX31:FX35=FX32)*(FS31:FS35=FS32)*(FQ31:FQ35=FQ32)*(FU31:FU35=FU32)*(FV31:FV35=FV32)*(FW31:FW35&gt;FW32)),"")</f>
        <v/>
      </c>
      <c r="GE32" s="221" t="str">
        <f ca="1">IF(FM32&lt;&gt;"",IF(GE72&lt;&gt;"",IF(FL$70=3,GE72,GE72+FL$70),SUM(FY32:GD32)+1),"")</f>
        <v/>
      </c>
      <c r="GF32" s="221" t="str">
        <f ca="1">IF(FM32&lt;&gt;"",INDEX(FM32:FM35,MATCH(2,GE32:GE35,0),0),"")</f>
        <v/>
      </c>
      <c r="HU32" s="221" t="str">
        <f ca="1">IF(GF32&lt;&gt;"",GF32,IF(FL32&lt;&gt;"",FL32,EL32))</f>
        <v>Italy</v>
      </c>
      <c r="HV32" s="221">
        <v>2</v>
      </c>
      <c r="HW32" s="221">
        <v>30</v>
      </c>
      <c r="HX32" s="221" t="str">
        <f t="shared" si="3"/>
        <v>Northern Ireland</v>
      </c>
      <c r="HY32" s="223">
        <f ca="1">IF(OFFSET('Prediction Sheet'!$W39,0,HY$1)&lt;&gt;"",OFFSET('Prediction Sheet'!$W39,0,HY$1),0)</f>
        <v>0</v>
      </c>
      <c r="HZ32" s="223">
        <f ca="1">IF(OFFSET('Prediction Sheet'!$Y39,0,HY$1)&lt;&gt;"",OFFSET('Prediction Sheet'!$Y39,0,HY$1),0)</f>
        <v>0</v>
      </c>
      <c r="IA32" s="221" t="str">
        <f t="shared" si="4"/>
        <v>Germany</v>
      </c>
      <c r="IB32" s="221" t="str">
        <f ca="1">IF(AND(OFFSET('Prediction Sheet'!$W39,0,HY$1)&lt;&gt;"",OFFSET('Prediction Sheet'!$Y39,0,HY$1)&lt;&gt;""),IF(HY32&gt;HZ32,"W",IF(HY32=HZ32,"D","L")),"")</f>
        <v/>
      </c>
      <c r="IC32" s="221" t="str">
        <f t="shared" ca="1" si="5"/>
        <v/>
      </c>
      <c r="IT32" s="221" t="s">
        <v>112</v>
      </c>
      <c r="IU32" s="221" t="str">
        <f ca="1">VLOOKUP(1,DY37:DZ40,2,FALSE)</f>
        <v>Portugal</v>
      </c>
      <c r="IV32" s="225">
        <f t="shared" ca="1" si="74"/>
        <v>1</v>
      </c>
      <c r="MW32" s="223"/>
      <c r="MX32" s="223"/>
      <c r="NT32" s="225"/>
      <c r="RU32" s="223"/>
      <c r="RV32" s="223"/>
      <c r="SR32" s="225"/>
      <c r="WS32" s="223"/>
      <c r="WT32" s="223"/>
      <c r="XP32" s="225"/>
      <c r="ABQ32" s="223"/>
      <c r="ABR32" s="223"/>
      <c r="ACN32" s="225"/>
      <c r="AGO32" s="223"/>
      <c r="AGP32" s="223"/>
      <c r="AHL32" s="225"/>
      <c r="ALM32" s="223"/>
      <c r="ALN32" s="223"/>
      <c r="AMJ32" s="225"/>
      <c r="AQK32" s="223"/>
      <c r="AQL32" s="223"/>
      <c r="ARH32" s="225"/>
      <c r="AVI32" s="223"/>
      <c r="AVJ32" s="223"/>
      <c r="AWF32" s="225"/>
      <c r="BAG32" s="223"/>
      <c r="BAH32" s="223"/>
      <c r="BBD32" s="225"/>
      <c r="BFE32" s="223"/>
      <c r="BFF32" s="223"/>
      <c r="BGB32" s="225"/>
      <c r="BKC32" s="223"/>
      <c r="BKD32" s="223"/>
      <c r="BKZ32" s="225"/>
      <c r="BPA32" s="223"/>
      <c r="BPB32" s="223"/>
      <c r="BPX32" s="225"/>
      <c r="BTY32" s="223"/>
      <c r="BTZ32" s="223"/>
      <c r="BUV32" s="225"/>
      <c r="BYW32" s="223"/>
      <c r="BYX32" s="223"/>
      <c r="BZT32" s="225"/>
      <c r="CDU32" s="223"/>
      <c r="CDV32" s="223"/>
      <c r="CER32" s="225"/>
      <c r="CIS32" s="223"/>
      <c r="CIT32" s="223"/>
      <c r="CJP32" s="225"/>
      <c r="CNQ32" s="223"/>
      <c r="CNR32" s="223"/>
      <c r="CON32" s="225"/>
      <c r="CSO32" s="223"/>
      <c r="CSP32" s="223"/>
      <c r="CTL32" s="225"/>
      <c r="CXM32" s="223"/>
      <c r="CXN32" s="223"/>
      <c r="CYJ32" s="225"/>
      <c r="DCK32" s="223"/>
      <c r="DCL32" s="223"/>
      <c r="DDH32" s="225"/>
      <c r="DHI32" s="223"/>
      <c r="DHJ32" s="223"/>
      <c r="DIF32" s="225"/>
      <c r="DMG32" s="223"/>
      <c r="DMH32" s="223"/>
      <c r="DND32" s="225"/>
      <c r="DRE32" s="223"/>
      <c r="DRF32" s="223"/>
      <c r="DSB32" s="225"/>
      <c r="DWC32" s="223"/>
      <c r="DWD32" s="223"/>
      <c r="DWZ32" s="225"/>
      <c r="EBA32" s="223"/>
      <c r="EBB32" s="223"/>
      <c r="EBX32" s="225"/>
      <c r="EFY32" s="223"/>
      <c r="EFZ32" s="223"/>
      <c r="EGV32" s="225"/>
      <c r="EKW32" s="223"/>
      <c r="EKX32" s="223"/>
      <c r="ELT32" s="225"/>
      <c r="EPU32" s="223"/>
      <c r="EPV32" s="223"/>
      <c r="EQR32" s="225"/>
      <c r="EUS32" s="223"/>
      <c r="EUT32" s="223"/>
      <c r="EVP32" s="225"/>
      <c r="EZQ32" s="223"/>
      <c r="EZR32" s="223"/>
      <c r="FAN32" s="225"/>
      <c r="FEO32" s="223"/>
      <c r="FEP32" s="223"/>
      <c r="FFL32" s="225"/>
      <c r="FJM32" s="223"/>
      <c r="FJN32" s="223"/>
      <c r="FKJ32" s="225"/>
      <c r="FOK32" s="223"/>
      <c r="FOL32" s="223"/>
      <c r="FPH32" s="225"/>
      <c r="FTI32" s="223"/>
      <c r="FTJ32" s="223"/>
      <c r="FUF32" s="225"/>
      <c r="FYG32" s="223"/>
      <c r="FYH32" s="223"/>
      <c r="FZD32" s="225"/>
      <c r="GDE32" s="223"/>
      <c r="GDF32" s="223"/>
      <c r="GEB32" s="225"/>
      <c r="GIC32" s="223"/>
      <c r="GID32" s="223"/>
      <c r="GIZ32" s="225"/>
      <c r="GNA32" s="223"/>
      <c r="GNB32" s="223"/>
      <c r="GNX32" s="225"/>
      <c r="GRY32" s="223"/>
      <c r="GRZ32" s="223"/>
      <c r="GSV32" s="225"/>
      <c r="GWW32" s="223"/>
      <c r="GWX32" s="223"/>
      <c r="GXT32" s="225"/>
      <c r="HBU32" s="223"/>
      <c r="HBV32" s="223"/>
      <c r="HCR32" s="225"/>
      <c r="HGS32" s="223"/>
      <c r="HGT32" s="223"/>
      <c r="HHP32" s="225"/>
      <c r="HLQ32" s="223"/>
      <c r="HLR32" s="223"/>
      <c r="HMN32" s="225"/>
      <c r="HQO32" s="223"/>
      <c r="HQP32" s="223"/>
      <c r="HRL32" s="225"/>
      <c r="HVM32" s="223"/>
      <c r="HVN32" s="223"/>
      <c r="HWJ32" s="225"/>
      <c r="IAK32" s="223"/>
      <c r="IAL32" s="223"/>
      <c r="IBH32" s="225"/>
      <c r="IFI32" s="223"/>
      <c r="IFJ32" s="223"/>
      <c r="IGF32" s="225"/>
      <c r="IKG32" s="223"/>
      <c r="IKH32" s="223"/>
      <c r="ILD32" s="225"/>
      <c r="IPE32" s="223"/>
      <c r="IPF32" s="223"/>
      <c r="IQB32" s="225"/>
      <c r="IUC32" s="223"/>
      <c r="IUD32" s="223"/>
      <c r="IUZ32" s="225"/>
      <c r="IZA32" s="223"/>
      <c r="IZB32" s="223"/>
      <c r="IZX32" s="225"/>
      <c r="JDY32" s="223"/>
      <c r="JDZ32" s="223"/>
      <c r="JEV32" s="225"/>
      <c r="JIW32" s="223"/>
      <c r="JIX32" s="223"/>
      <c r="JJT32" s="225"/>
      <c r="JNU32" s="223"/>
      <c r="JNV32" s="223"/>
      <c r="JOR32" s="225"/>
      <c r="JSS32" s="223"/>
      <c r="JST32" s="223"/>
      <c r="JTP32" s="225"/>
      <c r="JXQ32" s="223"/>
      <c r="JXR32" s="223"/>
      <c r="JYN32" s="225"/>
      <c r="KCO32" s="223"/>
      <c r="KCP32" s="223"/>
      <c r="KDL32" s="225"/>
      <c r="KHM32" s="223"/>
      <c r="KHN32" s="223"/>
      <c r="KIJ32" s="225"/>
      <c r="KMK32" s="223"/>
      <c r="KML32" s="223"/>
      <c r="KNH32" s="225"/>
      <c r="KRI32" s="223"/>
      <c r="KRJ32" s="223"/>
      <c r="KSF32" s="225"/>
      <c r="KWG32" s="223"/>
      <c r="KWH32" s="223"/>
      <c r="KXD32" s="225"/>
      <c r="LBE32" s="223"/>
      <c r="LBF32" s="223"/>
      <c r="LCB32" s="225"/>
      <c r="LGC32" s="223"/>
      <c r="LGD32" s="223"/>
      <c r="LGZ32" s="225"/>
      <c r="LLA32" s="223"/>
      <c r="LLB32" s="223"/>
      <c r="LLX32" s="225"/>
      <c r="LPY32" s="223"/>
      <c r="LPZ32" s="223"/>
      <c r="LQV32" s="225"/>
      <c r="LUW32" s="223"/>
      <c r="LUX32" s="223"/>
      <c r="LVT32" s="225"/>
      <c r="LZU32" s="223"/>
      <c r="LZV32" s="223"/>
      <c r="MAR32" s="225"/>
      <c r="MES32" s="223"/>
      <c r="MET32" s="223"/>
      <c r="MFP32" s="225"/>
      <c r="MJQ32" s="223"/>
      <c r="MJR32" s="223"/>
      <c r="MKN32" s="225"/>
      <c r="MOO32" s="223"/>
      <c r="MOP32" s="223"/>
      <c r="MPL32" s="225"/>
      <c r="MTM32" s="223"/>
      <c r="MTN32" s="223"/>
      <c r="MUJ32" s="225"/>
      <c r="MYK32" s="223"/>
      <c r="MYL32" s="223"/>
      <c r="MZH32" s="225"/>
      <c r="NDI32" s="223"/>
      <c r="NDJ32" s="223"/>
      <c r="NEF32" s="225"/>
      <c r="NIG32" s="223"/>
      <c r="NIH32" s="223"/>
      <c r="NJD32" s="225"/>
      <c r="NNE32" s="223"/>
      <c r="NNF32" s="223"/>
      <c r="NOB32" s="225"/>
      <c r="NSC32" s="223"/>
      <c r="NSD32" s="223"/>
      <c r="NSZ32" s="225"/>
      <c r="NXA32" s="223"/>
      <c r="NXB32" s="223"/>
      <c r="NXX32" s="225"/>
      <c r="OBY32" s="223"/>
      <c r="OBZ32" s="223"/>
      <c r="OCV32" s="225"/>
      <c r="OGW32" s="223"/>
      <c r="OGX32" s="223"/>
      <c r="OHT32" s="225"/>
      <c r="OLU32" s="223"/>
      <c r="OLV32" s="223"/>
      <c r="OMR32" s="225"/>
      <c r="OQS32" s="223"/>
      <c r="OQT32" s="223"/>
      <c r="ORP32" s="225"/>
      <c r="OVQ32" s="223"/>
      <c r="OVR32" s="223"/>
      <c r="OWN32" s="225"/>
      <c r="PAO32" s="223"/>
      <c r="PAP32" s="223"/>
      <c r="PBL32" s="225"/>
      <c r="PFM32" s="223"/>
      <c r="PFN32" s="223"/>
      <c r="PGJ32" s="225"/>
      <c r="PKK32" s="223"/>
      <c r="PKL32" s="223"/>
      <c r="PLH32" s="225"/>
      <c r="PPI32" s="223"/>
      <c r="PPJ32" s="223"/>
      <c r="PQF32" s="225"/>
      <c r="PUG32" s="223"/>
      <c r="PUH32" s="223"/>
      <c r="PVD32" s="225"/>
      <c r="PZE32" s="223"/>
      <c r="PZF32" s="223"/>
      <c r="QAB32" s="225"/>
      <c r="QEC32" s="223"/>
      <c r="QED32" s="223"/>
      <c r="QEZ32" s="225"/>
      <c r="QJA32" s="223"/>
      <c r="QJB32" s="223"/>
      <c r="QJX32" s="225"/>
      <c r="QNY32" s="223"/>
      <c r="QNZ32" s="223"/>
      <c r="QOV32" s="225"/>
      <c r="QSW32" s="223"/>
      <c r="QSX32" s="223"/>
      <c r="QTT32" s="225"/>
      <c r="QXU32" s="223"/>
      <c r="QXV32" s="223"/>
      <c r="QYR32" s="225"/>
      <c r="RCS32" s="223"/>
      <c r="RCT32" s="223"/>
      <c r="RDP32" s="225"/>
      <c r="RHQ32" s="223"/>
      <c r="RHR32" s="223"/>
      <c r="RIN32" s="225"/>
      <c r="RMO32" s="223"/>
      <c r="RMP32" s="223"/>
      <c r="RNL32" s="225"/>
      <c r="RRM32" s="223"/>
      <c r="RRN32" s="223"/>
      <c r="RSJ32" s="225"/>
      <c r="RWK32" s="223"/>
      <c r="RWL32" s="223"/>
      <c r="RXH32" s="225"/>
      <c r="SBI32" s="223"/>
      <c r="SBJ32" s="223"/>
      <c r="SCF32" s="225"/>
    </row>
    <row r="33" spans="1:1024 1129:2048 2153:3072 3177:4096 4201:5120 5225:6144 6249:7168 7273:8192 8297:9216 9321:10240 10345:11264 11369:12288 12393:12928" ht="13.2" x14ac:dyDescent="0.25">
      <c r="A33" s="221">
        <f>VLOOKUP(B33,CW31:CX35,2,FALSE)</f>
        <v>4</v>
      </c>
      <c r="B33" s="221" t="str">
        <f>'Countries and Timezone'!C25</f>
        <v>Republic of Ireland</v>
      </c>
      <c r="C33" s="221">
        <f>SUMPRODUCT((CZ3:CZ42=B33)*(DD3:DD42="W"))+SUMPRODUCT((DC3:DC42=B33)*(DE3:DE42="W"))</f>
        <v>0</v>
      </c>
      <c r="D33" s="221">
        <f>SUMPRODUCT((CZ3:CZ42=B33)*(DD3:DD42="D"))+SUMPRODUCT((DC3:DC42=B33)*(DE3:DE42="D"))</f>
        <v>0</v>
      </c>
      <c r="E33" s="221">
        <f>SUMPRODUCT((CZ3:CZ42=B33)*(DD3:DD42="L"))+SUMPRODUCT((DC3:DC42=B33)*(DE3:DE42="L"))</f>
        <v>0</v>
      </c>
      <c r="F33" s="221">
        <f>SUMIF(CZ3:CZ60,B33,DA3:DA60)+SUMIF(DC3:DC60,B33,DB3:DB60)</f>
        <v>0</v>
      </c>
      <c r="G33" s="221">
        <f>SUMIF(DC3:DC60,B33,DA3:DA60)+SUMIF(CZ3:CZ60,B33,DB3:DB60)</f>
        <v>0</v>
      </c>
      <c r="H33" s="221">
        <f t="shared" si="121"/>
        <v>1000</v>
      </c>
      <c r="I33" s="221">
        <f t="shared" si="122"/>
        <v>0</v>
      </c>
      <c r="J33" s="221">
        <v>5</v>
      </c>
      <c r="K33" s="221">
        <f>IF(COUNTIF(I31:I35,4)&lt;&gt;4,RANK(I33,I31:I35),I73)</f>
        <v>1</v>
      </c>
      <c r="M33" s="221">
        <f>SUMPRODUCT((K31:K34=K33)*(J31:J34&lt;J33))+K33</f>
        <v>1</v>
      </c>
      <c r="N33" s="221" t="str">
        <f>INDEX(B31:B35,MATCH(3,M31:M35,0),0)</f>
        <v>Italy</v>
      </c>
      <c r="O33" s="221">
        <f>INDEX(K31:K35,MATCH(N33,B31:B35,0),0)</f>
        <v>1</v>
      </c>
      <c r="P33" s="221" t="str">
        <f>IF(AND(P32&lt;&gt;"",O33=1),N33,"")</f>
        <v>Italy</v>
      </c>
      <c r="Q33" s="221" t="str">
        <f>IF(AND(Q32&lt;&gt;"",O34=2),N34,"")</f>
        <v/>
      </c>
      <c r="R33" s="221" t="str">
        <f>IF(AND(R32&lt;&gt;"",O35=3),N35,"")</f>
        <v/>
      </c>
      <c r="U33" s="221" t="str">
        <f t="shared" si="129"/>
        <v>Italy</v>
      </c>
      <c r="V33" s="221">
        <f>SUMPRODUCT((CZ3:CZ42=U33)*(DC3:DC42=U34)*(DD3:DD42="W"))+SUMPRODUCT((CZ3:CZ42=U33)*(DC3:DC42=U35)*(DD3:DD42="W"))+SUMPRODUCT((CZ3:CZ42=U33)*(DC3:DC42=U31)*(DD3:DD42="W"))+SUMPRODUCT((CZ3:CZ42=U33)*(DC3:DC42=U32)*(DD3:DD42="W"))+SUMPRODUCT((CZ3:CZ42=U34)*(DC3:DC42=U33)*(DE3:DE42="W"))+SUMPRODUCT((CZ3:CZ42=U35)*(DC3:DC42=U33)*(DE3:DE42="W"))+SUMPRODUCT((CZ3:CZ42=U31)*(DC3:DC42=U33)*(DE3:DE42="W"))+SUMPRODUCT((CZ3:CZ42=U32)*(DC3:DC42=U33)*(DE3:DE42="W"))</f>
        <v>0</v>
      </c>
      <c r="W33" s="221">
        <f>SUMPRODUCT((CZ3:CZ42=U33)*(DC3:DC42=U34)*(DD3:DD42="D"))+SUMPRODUCT((CZ3:CZ42=U33)*(DC3:DC42=U35)*(DD3:DD42="D"))+SUMPRODUCT((CZ3:CZ42=U33)*(DC3:DC42=U31)*(DD3:DD42="D"))+SUMPRODUCT((CZ3:CZ42=U33)*(DC3:DC42=U32)*(DD3:DD42="D"))+SUMPRODUCT((CZ3:CZ42=U34)*(DC3:DC42=U33)*(DD3:DD42="D"))+SUMPRODUCT((CZ3:CZ42=U35)*(DC3:DC42=U33)*(DD3:DD42="D"))+SUMPRODUCT((CZ3:CZ42=U31)*(DC3:DC42=U33)*(DD3:DD42="D"))+SUMPRODUCT((CZ3:CZ42=U32)*(DC3:DC42=U33)*(DD3:DD42="D"))</f>
        <v>0</v>
      </c>
      <c r="X33" s="221">
        <f>SUMPRODUCT((CZ3:CZ42=U33)*(DC3:DC42=U34)*(DD3:DD42="L"))+SUMPRODUCT((CZ3:CZ42=U33)*(DC3:DC42=U35)*(DD3:DD42="L"))+SUMPRODUCT((CZ3:CZ42=U33)*(DC3:DC42=U31)*(DD3:DD42="L"))+SUMPRODUCT((CZ3:CZ42=U33)*(DC3:DC42=U32)*(DD3:DD42="L"))+SUMPRODUCT((CZ3:CZ42=U34)*(DC3:DC42=U33)*(DE3:DE42="L"))+SUMPRODUCT((CZ3:CZ42=U35)*(DC3:DC42=U33)*(DE3:DE42="L"))+SUMPRODUCT((CZ3:CZ42=U31)*(DC3:DC42=U33)*(DE3:DE42="L"))+SUMPRODUCT((CZ3:CZ42=U32)*(DC3:DC42=U33)*(DE3:DE42="L"))</f>
        <v>0</v>
      </c>
      <c r="Y33" s="221">
        <f>SUMPRODUCT((CZ3:CZ42=U33)*(DC3:DC42=U34)*DA3:DA42)+SUMPRODUCT((CZ3:CZ42=U33)*(DC3:DC42=U35)*DA3:DA42)+SUMPRODUCT((CZ3:CZ42=U33)*(DC3:DC42=U31)*DA3:DA42)+SUMPRODUCT((CZ3:CZ42=U33)*(DC3:DC42=U32)*DA3:DA42)+SUMPRODUCT((CZ3:CZ42=U34)*(DC3:DC42=U33)*DB3:DB42)+SUMPRODUCT((CZ3:CZ42=U35)*(DC3:DC42=U33)*DB3:DB42)+SUMPRODUCT((CZ3:CZ42=U31)*(DC3:DC42=U33)*DB3:DB42)+SUMPRODUCT((CZ3:CZ42=U32)*(DC3:DC42=U33)*DB3:DB42)</f>
        <v>0</v>
      </c>
      <c r="Z33" s="221">
        <f>SUMPRODUCT((CZ3:CZ42=U33)*(DC3:DC42=U34)*DB3:DB42)+SUMPRODUCT((CZ3:CZ42=U33)*(DC3:DC42=U35)*DB3:DB42)+SUMPRODUCT((CZ3:CZ42=U33)*(DC3:DC42=U31)*DB3:DB42)+SUMPRODUCT((CZ3:CZ42=U33)*(DC3:DC42=U32)*DB3:DB42)+SUMPRODUCT((CZ3:CZ42=U34)*(DC3:DC42=U33)*DA3:DA42)+SUMPRODUCT((CZ3:CZ42=U35)*(DC3:DC42=U33)*DA3:DA42)+SUMPRODUCT((CZ3:CZ42=U31)*(DC3:DC42=U33)*DA3:DA42)+SUMPRODUCT((CZ3:CZ42=U32)*(DC3:DC42=U33)*DA3:DA42)</f>
        <v>0</v>
      </c>
      <c r="AA33" s="221">
        <f>Y33-Z33+1000</f>
        <v>1000</v>
      </c>
      <c r="AB33" s="221">
        <f t="shared" si="123"/>
        <v>0</v>
      </c>
      <c r="AC33" s="221">
        <f>IF(U33&lt;&gt;"",VLOOKUP(U33,B4:H40,7,FALSE),"")</f>
        <v>1000</v>
      </c>
      <c r="AD33" s="221">
        <f>IF(U33&lt;&gt;"",VLOOKUP(U33,B4:H40,5,FALSE),"")</f>
        <v>0</v>
      </c>
      <c r="AE33" s="221">
        <f>IF(U33&lt;&gt;"",VLOOKUP(U33,B4:J40,9,FALSE),"")</f>
        <v>19</v>
      </c>
      <c r="AF33" s="221">
        <f t="shared" si="124"/>
        <v>0</v>
      </c>
      <c r="AG33" s="221">
        <f>IF(U33&lt;&gt;"",RANK(AF33,AF31:AF35),"")</f>
        <v>1</v>
      </c>
      <c r="AH33" s="221">
        <f>IF(U33&lt;&gt;"",SUMPRODUCT((AF31:AF35=AF33)*(AA31:AA35&gt;AA33)),"")</f>
        <v>0</v>
      </c>
      <c r="AI33" s="221">
        <f>IF(U33&lt;&gt;"",SUMPRODUCT((AF31:AF35=AF33)*(AA31:AA35=AA33)*(Y31:Y35&gt;Y33)),"")</f>
        <v>0</v>
      </c>
      <c r="AJ33" s="221">
        <f>IF(U33&lt;&gt;"",SUMPRODUCT((AF31:AF35=AF33)*(AA31:AA35=AA33)*(Y31:Y35=Y33)*(AC31:AC35&gt;AC33)),"")</f>
        <v>0</v>
      </c>
      <c r="AK33" s="221">
        <f>IF(U33&lt;&gt;"",SUMPRODUCT((AF31:AF35=AF33)*(AA31:AA35=AA33)*(Y31:Y35=Y33)*(AC31:AC35=AC33)*(AD31:AD35&gt;AD33)),"")</f>
        <v>0</v>
      </c>
      <c r="AL33" s="221">
        <f>IF(U33&lt;&gt;"",SUMPRODUCT((AF31:AF35=AF33)*(AA31:AA35=AA33)*(Y31:Y35=Y33)*(AC31:AC35=AC33)*(AD31:AD35=AD33)*(AE31:AE35&gt;AE33)),"")</f>
        <v>1</v>
      </c>
      <c r="AM33" s="221">
        <f t="shared" si="130"/>
        <v>2</v>
      </c>
      <c r="AN33" s="221" t="str">
        <f>IF(U33&lt;&gt;"",INDEX(U31:U35,MATCH(3,AM31:AM35,0),0),"")</f>
        <v>Sweden</v>
      </c>
      <c r="AO33" s="221" t="str">
        <f>IF(Q32&lt;&gt;"",Q32,"")</f>
        <v/>
      </c>
      <c r="AP33" s="221">
        <f>SUMPRODUCT((CZ3:CZ42=AO33)*(DC3:DC42=AO34)*(DD3:DD42="W"))+SUMPRODUCT((CZ3:CZ42=AO33)*(DC3:DC42=AO35)*(DD3:DD42="W"))+SUMPRODUCT((CZ3:CZ42=AO33)*(DC3:DC42=AO32)*(DD3:DD42="W"))+SUMPRODUCT((CZ3:CZ42=AO34)*(DC3:DC42=AO33)*(DE3:DE42="W"))+SUMPRODUCT((CZ3:CZ42=AO35)*(DC3:DC42=AO33)*(DE3:DE42="W"))+SUMPRODUCT((CZ3:CZ42=AO32)*(DC3:DC42=AO33)*(DE3:DE42="W"))</f>
        <v>0</v>
      </c>
      <c r="AQ33" s="221">
        <f>SUMPRODUCT((CZ3:CZ42=AO33)*(DC3:DC42=AO34)*(DD3:DD42="D"))+SUMPRODUCT((CZ3:CZ42=AO33)*(DC3:DC42=AO35)*(DD3:DD42="D"))+SUMPRODUCT((CZ3:CZ42=AO33)*(DC3:DC42=AO32)*(DD3:DD42="D"))+SUMPRODUCT((CZ3:CZ42=AO34)*(DC3:DC42=AO33)*(DD3:DD42="D"))+SUMPRODUCT((CZ3:CZ42=AO35)*(DC3:DC42=AO33)*(DD3:DD42="D"))+SUMPRODUCT((CZ3:CZ42=AO32)*(DC3:DC42=AO33)*(DD3:DD42="D"))</f>
        <v>0</v>
      </c>
      <c r="AR33" s="221">
        <f>SUMPRODUCT((CZ3:CZ42=AO33)*(DC3:DC42=AO34)*(DD3:DD42="L"))+SUMPRODUCT((CZ3:CZ42=AO33)*(DC3:DC42=AO35)*(DD3:DD42="L"))+SUMPRODUCT((CZ3:CZ42=AO33)*(DC3:DC42=AO32)*(DD3:DD42="L"))+SUMPRODUCT((CZ3:CZ42=AO34)*(DC3:DC42=AO33)*(DE3:DE42="L"))+SUMPRODUCT((CZ3:CZ42=AO35)*(DC3:DC42=AO33)*(DE3:DE42="L"))+SUMPRODUCT((CZ3:CZ42=AO32)*(DC3:DC42=AO33)*(DE3:DE42="L"))</f>
        <v>0</v>
      </c>
      <c r="AS33" s="221">
        <f>SUMPRODUCT((CZ3:CZ42=AO33)*(DC3:DC42=AO34)*DA3:DA42)+SUMPRODUCT((CZ3:CZ42=AO33)*(DC3:DC42=AO35)*DA3:DA42)+SUMPRODUCT((CZ3:CZ42=AO33)*(DC3:DC42=AO31)*DA3:DA42)+SUMPRODUCT((CZ3:CZ42=AO33)*(DC3:DC42=AO32)*DA3:DA42)+SUMPRODUCT((CZ3:CZ42=AO34)*(DC3:DC42=AO33)*DB3:DB42)+SUMPRODUCT((CZ3:CZ42=AO35)*(DC3:DC42=AO33)*DB3:DB42)+SUMPRODUCT((CZ3:CZ42=AO31)*(DC3:DC42=AO33)*DB3:DB42)+SUMPRODUCT((CZ3:CZ42=AO32)*(DC3:DC42=AO33)*DB3:DB42)</f>
        <v>0</v>
      </c>
      <c r="AT33" s="221">
        <f>SUMPRODUCT((CZ3:CZ42=AO33)*(DC3:DC42=AO34)*DB3:DB42)+SUMPRODUCT((CZ3:CZ42=AO33)*(DC3:DC42=AO35)*DB3:DB42)+SUMPRODUCT((CZ3:CZ42=AO33)*(DC3:DC42=AO31)*DB3:DB42)+SUMPRODUCT((CZ3:CZ42=AO33)*(DC3:DC42=AO32)*DB3:DB42)+SUMPRODUCT((CZ3:CZ42=AO34)*(DC3:DC42=AO33)*DA3:DA42)+SUMPRODUCT((CZ3:CZ42=AO35)*(DC3:DC42=AO33)*DA3:DA42)+SUMPRODUCT((CZ3:CZ42=AO31)*(DC3:DC42=AO33)*DA3:DA42)+SUMPRODUCT((CZ3:CZ42=AO32)*(DC3:DC42=AO33)*DA3:DA42)</f>
        <v>0</v>
      </c>
      <c r="AU33" s="221">
        <f>AS33-AT33+1000</f>
        <v>1000</v>
      </c>
      <c r="AV33" s="221" t="str">
        <f t="shared" si="131"/>
        <v/>
      </c>
      <c r="AW33" s="221" t="str">
        <f>IF(AO33&lt;&gt;"",VLOOKUP(AO33,B4:H40,7,FALSE),"")</f>
        <v/>
      </c>
      <c r="AX33" s="221" t="str">
        <f>IF(AO33&lt;&gt;"",VLOOKUP(AO33,B4:H40,5,FALSE),"")</f>
        <v/>
      </c>
      <c r="AY33" s="221" t="str">
        <f>IF(AO33&lt;&gt;"",VLOOKUP(AO33,B4:J40,9,FALSE),"")</f>
        <v/>
      </c>
      <c r="AZ33" s="221" t="str">
        <f t="shared" si="132"/>
        <v/>
      </c>
      <c r="BA33" s="221" t="str">
        <f>IF(AO33&lt;&gt;"",RANK(AZ33,AZ31:AZ35),"")</f>
        <v/>
      </c>
      <c r="BB33" s="221" t="str">
        <f>IF(AO33&lt;&gt;"",SUMPRODUCT((AZ31:AZ35=AZ33)*(AU31:AU35&gt;AU33)),"")</f>
        <v/>
      </c>
      <c r="BC33" s="221" t="str">
        <f>IF(AO33&lt;&gt;"",SUMPRODUCT((AZ31:AZ35=AZ33)*(AU31:AU35=AU33)*(AS31:AS35&gt;AS33)),"")</f>
        <v/>
      </c>
      <c r="BD33" s="221" t="str">
        <f>IF(AO33&lt;&gt;"",SUMPRODUCT((AZ31:AZ35=AZ33)*(AU31:AU35=AU33)*(AS31:AS35=AS33)*(AW31:AW35&gt;AW33)),"")</f>
        <v/>
      </c>
      <c r="BE33" s="221" t="str">
        <f>IF(AO33&lt;&gt;"",SUMPRODUCT((AZ31:AZ35=AZ33)*(AU31:AU35=AU33)*(AS31:AS35=AS33)*(AW31:AW35=AW33)*(AX31:AX35&gt;AX33)),"")</f>
        <v/>
      </c>
      <c r="BF33" s="221" t="str">
        <f>IF(AO33&lt;&gt;"",SUMPRODUCT((AZ31:AZ35=AZ33)*(AU31:AU35=AU33)*(AS31:AS35=AS33)*(AW31:AW35=AW33)*(AX31:AX35=AX33)*(AY31:AY35&gt;AY33)),"")</f>
        <v/>
      </c>
      <c r="BG33" s="221" t="str">
        <f>IF(AO33&lt;&gt;"",IF(BG73&lt;&gt;"",IF(AN$70=3,BG73,BG73+AN$70),SUM(BA33:BF33)+1),"")</f>
        <v/>
      </c>
      <c r="BH33" s="221" t="str">
        <f>IF(AO33&lt;&gt;"",INDEX(AO32:AO35,MATCH(3,BG32:BG35,0),0),"")</f>
        <v/>
      </c>
      <c r="BI33" s="221" t="str">
        <f>IF(R31&lt;&gt;"",R31,"")</f>
        <v/>
      </c>
      <c r="BJ33" s="221">
        <f>SUMPRODUCT((CZ3:CZ42=BI33)*(DC3:DC42=BI34)*(DD3:DD42="W"))+SUMPRODUCT((CZ3:CZ42=BI33)*(DC3:DC42=BI35)*(DD3:DD42="W"))+SUMPRODUCT((CZ3:CZ42=BI33)*(DC3:DC42=BI36)*(DD3:DD42="W"))+SUMPRODUCT((CZ3:CZ42=BI34)*(DC3:DC42=BI33)*(DE3:DE42="W"))+SUMPRODUCT((CZ3:CZ42=BI35)*(DC3:DC42=BI33)*(DE3:DE42="W"))+SUMPRODUCT((CZ3:CZ42=BI36)*(DC3:DC42=BI33)*(DE3:DE42="W"))</f>
        <v>0</v>
      </c>
      <c r="BK33" s="221">
        <f>SUMPRODUCT((CZ3:CZ42=BI33)*(DC3:DC42=BI34)*(DD3:DD42="D"))+SUMPRODUCT((CZ3:CZ42=BI33)*(DC3:DC42=BI35)*(DD3:DD42="D"))+SUMPRODUCT((CZ3:CZ42=BI33)*(DC3:DC42=BI36)*(DD3:DD42="D"))+SUMPRODUCT((CZ3:CZ42=BI34)*(DC3:DC42=BI33)*(DD3:DD42="D"))+SUMPRODUCT((CZ3:CZ42=BI35)*(DC3:DC42=BI33)*(DD3:DD42="D"))+SUMPRODUCT((CZ3:CZ42=BI36)*(DC3:DC42=BI33)*(DD3:DD42="D"))</f>
        <v>0</v>
      </c>
      <c r="BL33" s="221">
        <f>SUMPRODUCT((CZ3:CZ42=BI33)*(DC3:DC42=BI34)*(DD3:DD42="L"))+SUMPRODUCT((CZ3:CZ42=BI33)*(DC3:DC42=BI35)*(DD3:DD42="L"))+SUMPRODUCT((CZ3:CZ42=BI33)*(DC3:DC42=BI36)*(DD3:DD42="L"))+SUMPRODUCT((CZ3:CZ42=BI34)*(DC3:DC42=BI33)*(DE3:DE42="L"))+SUMPRODUCT((CZ3:CZ42=BI35)*(DC3:DC42=BI33)*(DE3:DE42="L"))+SUMPRODUCT((CZ3:CZ42=BI36)*(DC3:DC42=BI33)*(DE3:DE42="L"))</f>
        <v>0</v>
      </c>
      <c r="BM33" s="221">
        <f>SUMPRODUCT((CZ3:CZ42=BI33)*(DC3:DC42=BI34)*DA3:DA42)+SUMPRODUCT((CZ3:CZ42=BI33)*(DC3:DC42=BI35)*DA3:DA42)+SUMPRODUCT((CZ3:CZ42=BI33)*(DC3:DC42=BI31)*DA3:DA42)+SUMPRODUCT((CZ3:CZ42=BI33)*(DC3:DC42=BI32)*DA3:DA42)+SUMPRODUCT((CZ3:CZ42=BI34)*(DC3:DC42=BI33)*DB3:DB42)+SUMPRODUCT((CZ3:CZ42=BI35)*(DC3:DC42=BI33)*DB3:DB42)+SUMPRODUCT((CZ3:CZ42=BI31)*(DC3:DC42=BI33)*DB3:DB42)+SUMPRODUCT((CZ3:CZ42=BI32)*(DC3:DC42=BI33)*DB3:DB42)</f>
        <v>0</v>
      </c>
      <c r="BN33" s="221">
        <f>SUMPRODUCT((CZ3:CZ42=BI33)*(DC3:DC42=BI34)*DB3:DB42)+SUMPRODUCT((CZ3:CZ42=BI33)*(DC3:DC42=BI35)*DB3:DB42)+SUMPRODUCT((CZ3:CZ42=BI33)*(DC3:DC42=BI31)*DB3:DB42)+SUMPRODUCT((CZ3:CZ42=BI33)*(DC3:DC42=BI32)*DB3:DB42)+SUMPRODUCT((CZ3:CZ42=BI34)*(DC3:DC42=BI33)*DA3:DA42)+SUMPRODUCT((CZ3:CZ42=BI35)*(DC3:DC42=BI33)*DA3:DA42)+SUMPRODUCT((CZ3:CZ42=BI31)*(DC3:DC42=BI33)*DA3:DA42)+SUMPRODUCT((CZ3:CZ42=BI32)*(DC3:DC42=BI33)*DA3:DA42)</f>
        <v>0</v>
      </c>
      <c r="BO33" s="221">
        <f>BM33-BN33+1000</f>
        <v>1000</v>
      </c>
      <c r="BP33" s="221" t="str">
        <f t="shared" ref="BP33:BP34" si="138">IF(BI33&lt;&gt;"",BJ33*3+BK33*1,"")</f>
        <v/>
      </c>
      <c r="BQ33" s="221" t="str">
        <f>IF(BI33&lt;&gt;"",VLOOKUP(BI33,B4:H40,7,FALSE),"")</f>
        <v/>
      </c>
      <c r="BR33" s="221" t="str">
        <f>IF(BI33&lt;&gt;"",VLOOKUP(BI33,B4:H40,5,FALSE),"")</f>
        <v/>
      </c>
      <c r="BS33" s="221" t="str">
        <f>IF(BI33&lt;&gt;"",VLOOKUP(BI33,B4:J40,9,FALSE),"")</f>
        <v/>
      </c>
      <c r="BT33" s="221" t="str">
        <f t="shared" ref="BT33:BT34" si="139">BP33</f>
        <v/>
      </c>
      <c r="BU33" s="221" t="str">
        <f>IF(BI33&lt;&gt;"",RANK(BT33,BT32:BT35),"")</f>
        <v/>
      </c>
      <c r="BV33" s="221" t="str">
        <f>IF(BI33&lt;&gt;"",SUMPRODUCT((BT31:BT35=BT33)*(BO31:BO35&gt;BO33)),"")</f>
        <v/>
      </c>
      <c r="BW33" s="221" t="str">
        <f>IF(BI33&lt;&gt;"",SUMPRODUCT((BT31:BT35=BT33)*(BO31:BO35=BO33)*(BM31:BM35&gt;BM33)),"")</f>
        <v/>
      </c>
      <c r="BX33" s="221" t="str">
        <f>IF(BI33&lt;&gt;"",SUMPRODUCT((BT31:BT35=BT33)*(BO31:BO35=BO33)*(BM31:BM35=BM33)*(BQ31:BQ35&gt;BQ33)),"")</f>
        <v/>
      </c>
      <c r="BY33" s="221" t="str">
        <f>IF(BI33&lt;&gt;"",SUMPRODUCT((BT31:BT35=BT33)*(BO31:BO35=BO33)*(BM31:BM35=BM33)*(BQ31:BQ35=BQ33)*(BR31:BR35&gt;BR33)),"")</f>
        <v/>
      </c>
      <c r="BZ33" s="221" t="str">
        <f>IF(BI33&lt;&gt;"",SUMPRODUCT((BT31:BT35=BT33)*(BO31:BO35=BO33)*(BM31:BM35=BM33)*(BQ31:BQ35=BQ33)*(BR31:BR35=BR33)*(BS31:BS35&gt;BS33)),"")</f>
        <v/>
      </c>
      <c r="CA33" s="221" t="str">
        <f>IF(BI33&lt;&gt;"",SUM(BU33:BZ33)+2,"")</f>
        <v/>
      </c>
      <c r="CB33" s="221" t="str">
        <f>IF(BI33&lt;&gt;"",INDEX(BI33:BI35,MATCH(3,CA33:CA35,0),0),"")</f>
        <v/>
      </c>
      <c r="CW33" s="221" t="str">
        <f>IF(CB33&lt;&gt;"",CB33,IF(BH33&lt;&gt;"",BH33,IF(AN33&lt;&gt;"",AN33,N33)))</f>
        <v>Sweden</v>
      </c>
      <c r="CX33" s="221">
        <v>3</v>
      </c>
      <c r="CY33" s="221">
        <v>31</v>
      </c>
      <c r="CZ33" s="221" t="str">
        <f>Tournament!H43</f>
        <v>Czech Republic</v>
      </c>
      <c r="DA33" s="221">
        <f>IF(AND(Tournament!J43&lt;&gt;"",Tournament!L43&lt;&gt;""),Tournament!J43,0)</f>
        <v>0</v>
      </c>
      <c r="DB33" s="221">
        <f>IF(AND(Tournament!L43&lt;&gt;"",Tournament!J43&lt;&gt;""),Tournament!L43,0)</f>
        <v>0</v>
      </c>
      <c r="DC33" s="221" t="str">
        <f>Tournament!N43</f>
        <v>Turkey</v>
      </c>
      <c r="DD33" s="221" t="str">
        <f>IF(AND(Tournament!J43&lt;&gt;"",Tournament!L43&lt;&gt;""),IF(DA33&gt;DB33,"W",IF(DA33=DB33,"D","L")),"")</f>
        <v/>
      </c>
      <c r="DE33" s="221" t="str">
        <f t="shared" si="0"/>
        <v/>
      </c>
      <c r="DW33" s="221" t="str">
        <f>VLOOKUP(2,A37:B40,2,FALSE)</f>
        <v>Austria</v>
      </c>
      <c r="DY33" s="221">
        <f ca="1">VLOOKUP(DZ33,HU31:HV35,2,FALSE)</f>
        <v>4</v>
      </c>
      <c r="DZ33" s="221" t="str">
        <f t="shared" si="133"/>
        <v>Republic of Ireland</v>
      </c>
      <c r="EA33" s="221">
        <f ca="1">SUMPRODUCT((HX3:HX42=DZ33)*(IB3:IB42="W"))+SUMPRODUCT((IA3:IA42=DZ33)*(IC3:IC42="W"))</f>
        <v>0</v>
      </c>
      <c r="EB33" s="221">
        <f ca="1">SUMPRODUCT((HX3:HX42=DZ33)*(IB3:IB42="D"))+SUMPRODUCT((IA3:IA42=DZ33)*(IC3:IC42="D"))</f>
        <v>0</v>
      </c>
      <c r="EC33" s="221">
        <f ca="1">SUMPRODUCT((HX3:HX42=DZ33)*(IB3:IB42="L"))+SUMPRODUCT((IA3:IA42=DZ33)*(IC3:IC42="L"))</f>
        <v>0</v>
      </c>
      <c r="ED33" s="221">
        <f ca="1">SUMIF(HX3:HX60,DZ33,HY3:HY60)+SUMIF(IA3:IA60,DZ33,HZ3:HZ60)</f>
        <v>0</v>
      </c>
      <c r="EE33" s="221">
        <f ca="1">SUMIF(IA3:IA60,DZ33,HY3:HY60)+SUMIF(HX3:HX60,DZ33,HZ3:HZ60)</f>
        <v>0</v>
      </c>
      <c r="EF33" s="221">
        <f t="shared" ca="1" si="125"/>
        <v>1000</v>
      </c>
      <c r="EG33" s="221">
        <f t="shared" ca="1" si="126"/>
        <v>0</v>
      </c>
      <c r="EH33" s="221">
        <v>5</v>
      </c>
      <c r="EI33" s="221">
        <f ca="1">IF(COUNTIF(EG31:EG35,4)&lt;&gt;4,RANK(EG33,EG31:EG35),EG73)</f>
        <v>1</v>
      </c>
      <c r="EK33" s="221">
        <f ca="1">SUMPRODUCT((EI31:EI34=EI33)*(EH31:EH34&lt;EH33))+EI33</f>
        <v>1</v>
      </c>
      <c r="EL33" s="221" t="str">
        <f ca="1">INDEX(DZ31:DZ35,MATCH(3,EK31:EK35,0),0)</f>
        <v>Italy</v>
      </c>
      <c r="EM33" s="221">
        <f ca="1">INDEX(EI31:EI35,MATCH(EL33,DZ31:DZ35,0),0)</f>
        <v>1</v>
      </c>
      <c r="EN33" s="221" t="str">
        <f ca="1">IF(AND(EN32&lt;&gt;"",EM33=1),EL33,"")</f>
        <v>Italy</v>
      </c>
      <c r="EO33" s="221" t="str">
        <f ca="1">IF(AND(EO32&lt;&gt;"",EM34=2),EL34,"")</f>
        <v/>
      </c>
      <c r="EP33" s="221" t="str">
        <f ca="1">IF(AND(EP32&lt;&gt;"",EM35=3),EL35,"")</f>
        <v/>
      </c>
      <c r="ES33" s="221" t="str">
        <f t="shared" ca="1" si="134"/>
        <v>Italy</v>
      </c>
      <c r="ET33" s="221">
        <f ca="1">SUMPRODUCT((HX3:HX42=ES33)*(IA3:IA42=ES34)*(IB3:IB42="W"))+SUMPRODUCT((HX3:HX42=ES33)*(IA3:IA42=ES35)*(IB3:IB42="W"))+SUMPRODUCT((HX3:HX42=ES33)*(IA3:IA42=ES31)*(IB3:IB42="W"))+SUMPRODUCT((HX3:HX42=ES33)*(IA3:IA42=ES32)*(IB3:IB42="W"))+SUMPRODUCT((HX3:HX42=ES34)*(IA3:IA42=ES33)*(IC3:IC42="W"))+SUMPRODUCT((HX3:HX42=ES35)*(IA3:IA42=ES33)*(IC3:IC42="W"))+SUMPRODUCT((HX3:HX42=ES31)*(IA3:IA42=ES33)*(IC3:IC42="W"))+SUMPRODUCT((HX3:HX42=ES32)*(IA3:IA42=ES33)*(IC3:IC42="W"))</f>
        <v>0</v>
      </c>
      <c r="EU33" s="221">
        <f ca="1">SUMPRODUCT((HX3:HX42=ES33)*(IA3:IA42=ES34)*(IB3:IB42="D"))+SUMPRODUCT((HX3:HX42=ES33)*(IA3:IA42=ES35)*(IB3:IB42="D"))+SUMPRODUCT((HX3:HX42=ES33)*(IA3:IA42=ES31)*(IB3:IB42="D"))+SUMPRODUCT((HX3:HX42=ES33)*(IA3:IA42=ES32)*(IB3:IB42="D"))+SUMPRODUCT((HX3:HX42=ES34)*(IA3:IA42=ES33)*(IB3:IB42="D"))+SUMPRODUCT((HX3:HX42=ES35)*(IA3:IA42=ES33)*(IB3:IB42="D"))+SUMPRODUCT((HX3:HX42=ES31)*(IA3:IA42=ES33)*(IB3:IB42="D"))+SUMPRODUCT((HX3:HX42=ES32)*(IA3:IA42=ES33)*(IB3:IB42="D"))</f>
        <v>0</v>
      </c>
      <c r="EV33" s="221">
        <f ca="1">SUMPRODUCT((HX3:HX42=ES33)*(IA3:IA42=ES34)*(IB3:IB42="L"))+SUMPRODUCT((HX3:HX42=ES33)*(IA3:IA42=ES35)*(IB3:IB42="L"))+SUMPRODUCT((HX3:HX42=ES33)*(IA3:IA42=ES31)*(IB3:IB42="L"))+SUMPRODUCT((HX3:HX42=ES33)*(IA3:IA42=ES32)*(IB3:IB42="L"))+SUMPRODUCT((HX3:HX42=ES34)*(IA3:IA42=ES33)*(IC3:IC42="L"))+SUMPRODUCT((HX3:HX42=ES35)*(IA3:IA42=ES33)*(IC3:IC42="L"))+SUMPRODUCT((HX3:HX42=ES31)*(IA3:IA42=ES33)*(IC3:IC42="L"))+SUMPRODUCT((HX3:HX42=ES32)*(IA3:IA42=ES33)*(IC3:IC42="L"))</f>
        <v>0</v>
      </c>
      <c r="EW33" s="221">
        <f ca="1">SUMPRODUCT((HX3:HX42=ES33)*(IA3:IA42=ES34)*HY3:HY42)+SUMPRODUCT((HX3:HX42=ES33)*(IA3:IA42=ES35)*HY3:HY42)+SUMPRODUCT((HX3:HX42=ES33)*(IA3:IA42=ES31)*HY3:HY42)+SUMPRODUCT((HX3:HX42=ES33)*(IA3:IA42=ES32)*HY3:HY42)+SUMPRODUCT((HX3:HX42=ES34)*(IA3:IA42=ES33)*HZ3:HZ42)+SUMPRODUCT((HX3:HX42=ES35)*(IA3:IA42=ES33)*HZ3:HZ42)+SUMPRODUCT((HX3:HX42=ES31)*(IA3:IA42=ES33)*HZ3:HZ42)+SUMPRODUCT((HX3:HX42=ES32)*(IA3:IA42=ES33)*HZ3:HZ42)</f>
        <v>0</v>
      </c>
      <c r="EX33" s="221">
        <f ca="1">SUMPRODUCT((HX3:HX42=ES33)*(IA3:IA42=ES34)*HZ3:HZ42)+SUMPRODUCT((HX3:HX42=ES33)*(IA3:IA42=ES35)*HZ3:HZ42)+SUMPRODUCT((HX3:HX42=ES33)*(IA3:IA42=ES31)*HZ3:HZ42)+SUMPRODUCT((HX3:HX42=ES33)*(IA3:IA42=ES32)*HZ3:HZ42)+SUMPRODUCT((HX3:HX42=ES34)*(IA3:IA42=ES33)*HY3:HY42)+SUMPRODUCT((HX3:HX42=ES35)*(IA3:IA42=ES33)*HY3:HY42)+SUMPRODUCT((HX3:HX42=ES31)*(IA3:IA42=ES33)*HY3:HY42)+SUMPRODUCT((HX3:HX42=ES32)*(IA3:IA42=ES33)*HY3:HY42)</f>
        <v>0</v>
      </c>
      <c r="EY33" s="221">
        <f ca="1">EW33-EX33+1000</f>
        <v>1000</v>
      </c>
      <c r="EZ33" s="221">
        <f t="shared" ca="1" si="127"/>
        <v>0</v>
      </c>
      <c r="FA33" s="221">
        <f ca="1">IF(ES33&lt;&gt;"",VLOOKUP(ES33,DZ4:EF40,7,FALSE),"")</f>
        <v>1000</v>
      </c>
      <c r="FB33" s="221">
        <f ca="1">IF(ES33&lt;&gt;"",VLOOKUP(ES33,DZ4:EF40,5,FALSE),"")</f>
        <v>0</v>
      </c>
      <c r="FC33" s="221">
        <f ca="1">IF(ES33&lt;&gt;"",VLOOKUP(ES33,DZ4:EH40,9,FALSE),"")</f>
        <v>19</v>
      </c>
      <c r="FD33" s="221">
        <f t="shared" ca="1" si="128"/>
        <v>0</v>
      </c>
      <c r="FE33" s="221">
        <f ca="1">IF(ES33&lt;&gt;"",RANK(FD33,FD31:FD35),"")</f>
        <v>1</v>
      </c>
      <c r="FF33" s="221">
        <f ca="1">IF(ES33&lt;&gt;"",SUMPRODUCT((FD31:FD35=FD33)*(EY31:EY35&gt;EY33)),"")</f>
        <v>0</v>
      </c>
      <c r="FG33" s="221">
        <f ca="1">IF(ES33&lt;&gt;"",SUMPRODUCT((FD31:FD35=FD33)*(EY31:EY35=EY33)*(EW31:EW35&gt;EW33)),"")</f>
        <v>0</v>
      </c>
      <c r="FH33" s="221">
        <f ca="1">IF(ES33&lt;&gt;"",SUMPRODUCT((FD31:FD35=FD33)*(EY31:EY35=EY33)*(EW31:EW35=EW33)*(FA31:FA35&gt;FA33)),"")</f>
        <v>0</v>
      </c>
      <c r="FI33" s="221">
        <f ca="1">IF(ES33&lt;&gt;"",SUMPRODUCT((FD31:FD35=FD33)*(EY31:EY35=EY33)*(EW31:EW35=EW33)*(FA31:FA35=FA33)*(FB31:FB35&gt;FB33)),"")</f>
        <v>0</v>
      </c>
      <c r="FJ33" s="221">
        <f ca="1">IF(ES33&lt;&gt;"",SUMPRODUCT((FD31:FD35=FD33)*(EY31:EY35=EY33)*(EW31:EW35=EW33)*(FA31:FA35=FA33)*(FB31:FB35=FB33)*(FC31:FC35&gt;FC33)),"")</f>
        <v>1</v>
      </c>
      <c r="FK33" s="221">
        <f t="shared" ca="1" si="135"/>
        <v>2</v>
      </c>
      <c r="FL33" s="221" t="str">
        <f ca="1">IF(ES33&lt;&gt;"",INDEX(ES31:ES35,MATCH(3,FK31:FK35,0),0),"")</f>
        <v>Sweden</v>
      </c>
      <c r="FM33" s="221" t="str">
        <f ca="1">IF(EO32&lt;&gt;"",EO32,"")</f>
        <v/>
      </c>
      <c r="FN33" s="221">
        <f ca="1">SUMPRODUCT((HX3:HX42=FM33)*(IA3:IA42=FM34)*(IB3:IB42="W"))+SUMPRODUCT((HX3:HX42=FM33)*(IA3:IA42=FM35)*(IB3:IB42="W"))+SUMPRODUCT((HX3:HX42=FM33)*(IA3:IA42=FM32)*(IB3:IB42="W"))+SUMPRODUCT((HX3:HX42=FM34)*(IA3:IA42=FM33)*(IC3:IC42="W"))+SUMPRODUCT((HX3:HX42=FM35)*(IA3:IA42=FM33)*(IC3:IC42="W"))+SUMPRODUCT((HX3:HX42=FM32)*(IA3:IA42=FM33)*(IC3:IC42="W"))</f>
        <v>0</v>
      </c>
      <c r="FO33" s="221">
        <f ca="1">SUMPRODUCT((HX3:HX42=FM33)*(IA3:IA42=FM34)*(IB3:IB42="D"))+SUMPRODUCT((HX3:HX42=FM33)*(IA3:IA42=FM35)*(IB3:IB42="D"))+SUMPRODUCT((HX3:HX42=FM33)*(IA3:IA42=FM32)*(IB3:IB42="D"))+SUMPRODUCT((HX3:HX42=FM34)*(IA3:IA42=FM33)*(IB3:IB42="D"))+SUMPRODUCT((HX3:HX42=FM35)*(IA3:IA42=FM33)*(IB3:IB42="D"))+SUMPRODUCT((HX3:HX42=FM32)*(IA3:IA42=FM33)*(IB3:IB42="D"))</f>
        <v>0</v>
      </c>
      <c r="FP33" s="221">
        <f ca="1">SUMPRODUCT((HX3:HX42=FM33)*(IA3:IA42=FM34)*(IB3:IB42="L"))+SUMPRODUCT((HX3:HX42=FM33)*(IA3:IA42=FM35)*(IB3:IB42="L"))+SUMPRODUCT((HX3:HX42=FM33)*(IA3:IA42=FM32)*(IB3:IB42="L"))+SUMPRODUCT((HX3:HX42=FM34)*(IA3:IA42=FM33)*(IC3:IC42="L"))+SUMPRODUCT((HX3:HX42=FM35)*(IA3:IA42=FM33)*(IC3:IC42="L"))+SUMPRODUCT((HX3:HX42=FM32)*(IA3:IA42=FM33)*(IC3:IC42="L"))</f>
        <v>0</v>
      </c>
      <c r="FQ33" s="221">
        <f ca="1">SUMPRODUCT((HX3:HX42=FM33)*(IA3:IA42=FM34)*HY3:HY42)+SUMPRODUCT((HX3:HX42=FM33)*(IA3:IA42=FM35)*HY3:HY42)+SUMPRODUCT((HX3:HX42=FM33)*(IA3:IA42=FM31)*HY3:HY42)+SUMPRODUCT((HX3:HX42=FM33)*(IA3:IA42=FM32)*HY3:HY42)+SUMPRODUCT((HX3:HX42=FM34)*(IA3:IA42=FM33)*HZ3:HZ42)+SUMPRODUCT((HX3:HX42=FM35)*(IA3:IA42=FM33)*HZ3:HZ42)+SUMPRODUCT((HX3:HX42=FM31)*(IA3:IA42=FM33)*HZ3:HZ42)+SUMPRODUCT((HX3:HX42=FM32)*(IA3:IA42=FM33)*HZ3:HZ42)</f>
        <v>0</v>
      </c>
      <c r="FR33" s="221">
        <f ca="1">SUMPRODUCT((HX3:HX42=FM33)*(IA3:IA42=FM34)*HZ3:HZ42)+SUMPRODUCT((HX3:HX42=FM33)*(IA3:IA42=FM35)*HZ3:HZ42)+SUMPRODUCT((HX3:HX42=FM33)*(IA3:IA42=FM31)*HZ3:HZ42)+SUMPRODUCT((HX3:HX42=FM33)*(IA3:IA42=FM32)*HZ3:HZ42)+SUMPRODUCT((HX3:HX42=FM34)*(IA3:IA42=FM33)*HY3:HY42)+SUMPRODUCT((HX3:HX42=FM35)*(IA3:IA42=FM33)*HY3:HY42)+SUMPRODUCT((HX3:HX42=FM31)*(IA3:IA42=FM33)*HY3:HY42)+SUMPRODUCT((HX3:HX42=FM32)*(IA3:IA42=FM33)*HY3:HY42)</f>
        <v>0</v>
      </c>
      <c r="FS33" s="221">
        <f ca="1">FQ33-FR33+1000</f>
        <v>1000</v>
      </c>
      <c r="FT33" s="221" t="str">
        <f t="shared" ca="1" si="136"/>
        <v/>
      </c>
      <c r="FU33" s="221" t="str">
        <f ca="1">IF(FM33&lt;&gt;"",VLOOKUP(FM33,DZ4:EF40,7,FALSE),"")</f>
        <v/>
      </c>
      <c r="FV33" s="221" t="str">
        <f ca="1">IF(FM33&lt;&gt;"",VLOOKUP(FM33,DZ4:EF40,5,FALSE),"")</f>
        <v/>
      </c>
      <c r="FW33" s="221" t="str">
        <f ca="1">IF(FM33&lt;&gt;"",VLOOKUP(FM33,DZ4:EH40,9,FALSE),"")</f>
        <v/>
      </c>
      <c r="FX33" s="221" t="str">
        <f t="shared" ca="1" si="137"/>
        <v/>
      </c>
      <c r="FY33" s="221" t="str">
        <f ca="1">IF(FM33&lt;&gt;"",RANK(FX33,FX31:FX35),"")</f>
        <v/>
      </c>
      <c r="FZ33" s="221" t="str">
        <f ca="1">IF(FM33&lt;&gt;"",SUMPRODUCT((FX31:FX35=FX33)*(FS31:FS35&gt;FS33)),"")</f>
        <v/>
      </c>
      <c r="GA33" s="221" t="str">
        <f ca="1">IF(FM33&lt;&gt;"",SUMPRODUCT((FX31:FX35=FX33)*(FS31:FS35=FS33)*(FQ31:FQ35&gt;FQ33)),"")</f>
        <v/>
      </c>
      <c r="GB33" s="221" t="str">
        <f ca="1">IF(FM33&lt;&gt;"",SUMPRODUCT((FX31:FX35=FX33)*(FS31:FS35=FS33)*(FQ31:FQ35=FQ33)*(FU31:FU35&gt;FU33)),"")</f>
        <v/>
      </c>
      <c r="GC33" s="221" t="str">
        <f ca="1">IF(FM33&lt;&gt;"",SUMPRODUCT((FX31:FX35=FX33)*(FS31:FS35=FS33)*(FQ31:FQ35=FQ33)*(FU31:FU35=FU33)*(FV31:FV35&gt;FV33)),"")</f>
        <v/>
      </c>
      <c r="GD33" s="221" t="str">
        <f ca="1">IF(FM33&lt;&gt;"",SUMPRODUCT((FX31:FX35=FX33)*(FS31:FS35=FS33)*(FQ31:FQ35=FQ33)*(FU31:FU35=FU33)*(FV31:FV35=FV33)*(FW31:FW35&gt;FW33)),"")</f>
        <v/>
      </c>
      <c r="GE33" s="221" t="str">
        <f ca="1">IF(FM33&lt;&gt;"",IF(GE73&lt;&gt;"",IF(FL$70=3,GE73,GE73+FL$70),SUM(FY33:GD33)+1),"")</f>
        <v/>
      </c>
      <c r="GF33" s="221" t="str">
        <f ca="1">IF(FM33&lt;&gt;"",INDEX(FM32:FM35,MATCH(3,GE32:GE35,0),0),"")</f>
        <v/>
      </c>
      <c r="GG33" s="221" t="str">
        <f ca="1">IF(EP31&lt;&gt;"",EP31,"")</f>
        <v/>
      </c>
      <c r="GH33" s="221">
        <f ca="1">SUMPRODUCT((HX3:HX42=GG33)*(IA3:IA42=GG34)*(IB3:IB42="W"))+SUMPRODUCT((HX3:HX42=GG33)*(IA3:IA42=GG35)*(IB3:IB42="W"))+SUMPRODUCT((HX3:HX42=GG33)*(IA3:IA42=GG36)*(IB3:IB42="W"))+SUMPRODUCT((HX3:HX42=GG34)*(IA3:IA42=GG33)*(IC3:IC42="W"))+SUMPRODUCT((HX3:HX42=GG35)*(IA3:IA42=GG33)*(IC3:IC42="W"))+SUMPRODUCT((HX3:HX42=GG36)*(IA3:IA42=GG33)*(IC3:IC42="W"))</f>
        <v>0</v>
      </c>
      <c r="GI33" s="221">
        <f ca="1">SUMPRODUCT((HX3:HX42=GG33)*(IA3:IA42=GG34)*(IB3:IB42="D"))+SUMPRODUCT((HX3:HX42=GG33)*(IA3:IA42=GG35)*(IB3:IB42="D"))+SUMPRODUCT((HX3:HX42=GG33)*(IA3:IA42=GG36)*(IB3:IB42="D"))+SUMPRODUCT((HX3:HX42=GG34)*(IA3:IA42=GG33)*(IB3:IB42="D"))+SUMPRODUCT((HX3:HX42=GG35)*(IA3:IA42=GG33)*(IB3:IB42="D"))+SUMPRODUCT((HX3:HX42=GG36)*(IA3:IA42=GG33)*(IB3:IB42="D"))</f>
        <v>0</v>
      </c>
      <c r="GJ33" s="221">
        <f ca="1">SUMPRODUCT((HX3:HX42=GG33)*(IA3:IA42=GG34)*(IB3:IB42="L"))+SUMPRODUCT((HX3:HX42=GG33)*(IA3:IA42=GG35)*(IB3:IB42="L"))+SUMPRODUCT((HX3:HX42=GG33)*(IA3:IA42=GG36)*(IB3:IB42="L"))+SUMPRODUCT((HX3:HX42=GG34)*(IA3:IA42=GG33)*(IC3:IC42="L"))+SUMPRODUCT((HX3:HX42=GG35)*(IA3:IA42=GG33)*(IC3:IC42="L"))+SUMPRODUCT((HX3:HX42=GG36)*(IA3:IA42=GG33)*(IC3:IC42="L"))</f>
        <v>0</v>
      </c>
      <c r="GK33" s="221">
        <f ca="1">SUMPRODUCT((HX3:HX42=GG33)*(IA3:IA42=GG34)*HY3:HY42)+SUMPRODUCT((HX3:HX42=GG33)*(IA3:IA42=GG35)*HY3:HY42)+SUMPRODUCT((HX3:HX42=GG33)*(IA3:IA42=GG31)*HY3:HY42)+SUMPRODUCT((HX3:HX42=GG33)*(IA3:IA42=GG32)*HY3:HY42)+SUMPRODUCT((HX3:HX42=GG34)*(IA3:IA42=GG33)*HZ3:HZ42)+SUMPRODUCT((HX3:HX42=GG35)*(IA3:IA42=GG33)*HZ3:HZ42)+SUMPRODUCT((HX3:HX42=GG31)*(IA3:IA42=GG33)*HZ3:HZ42)+SUMPRODUCT((HX3:HX42=GG32)*(IA3:IA42=GG33)*HZ3:HZ42)</f>
        <v>0</v>
      </c>
      <c r="GL33" s="221">
        <f ca="1">SUMPRODUCT((HX3:HX42=GG33)*(IA3:IA42=GG34)*HZ3:HZ42)+SUMPRODUCT((HX3:HX42=GG33)*(IA3:IA42=GG35)*HZ3:HZ42)+SUMPRODUCT((HX3:HX42=GG33)*(IA3:IA42=GG31)*HZ3:HZ42)+SUMPRODUCT((HX3:HX42=GG33)*(IA3:IA42=GG32)*HZ3:HZ42)+SUMPRODUCT((HX3:HX42=GG34)*(IA3:IA42=GG33)*HY3:HY42)+SUMPRODUCT((HX3:HX42=GG35)*(IA3:IA42=GG33)*HY3:HY42)+SUMPRODUCT((HX3:HX42=GG31)*(IA3:IA42=GG33)*HY3:HY42)+SUMPRODUCT((HX3:HX42=GG32)*(IA3:IA42=GG33)*HY3:HY42)</f>
        <v>0</v>
      </c>
      <c r="GM33" s="221">
        <f ca="1">GK33-GL33+1000</f>
        <v>1000</v>
      </c>
      <c r="GN33" s="221" t="str">
        <f t="shared" ref="GN33:GN34" ca="1" si="140">IF(GG33&lt;&gt;"",GH33*3+GI33*1,"")</f>
        <v/>
      </c>
      <c r="GO33" s="221" t="str">
        <f ca="1">IF(GG33&lt;&gt;"",VLOOKUP(GG33,DZ4:EF40,7,FALSE),"")</f>
        <v/>
      </c>
      <c r="GP33" s="221" t="str">
        <f ca="1">IF(GG33&lt;&gt;"",VLOOKUP(GG33,DZ4:EF40,5,FALSE),"")</f>
        <v/>
      </c>
      <c r="GQ33" s="221" t="str">
        <f ca="1">IF(GG33&lt;&gt;"",VLOOKUP(GG33,DZ4:EH40,9,FALSE),"")</f>
        <v/>
      </c>
      <c r="GR33" s="221" t="str">
        <f t="shared" ref="GR33:GR34" ca="1" si="141">GN33</f>
        <v/>
      </c>
      <c r="GS33" s="221" t="str">
        <f ca="1">IF(GG33&lt;&gt;"",RANK(GR33,GR32:GR35),"")</f>
        <v/>
      </c>
      <c r="GT33" s="221" t="str">
        <f ca="1">IF(GG33&lt;&gt;"",SUMPRODUCT((GR31:GR35=GR33)*(GM31:GM35&gt;GM33)),"")</f>
        <v/>
      </c>
      <c r="GU33" s="221" t="str">
        <f ca="1">IF(GG33&lt;&gt;"",SUMPRODUCT((GR31:GR35=GR33)*(GM31:GM35=GM33)*(GK31:GK35&gt;GK33)),"")</f>
        <v/>
      </c>
      <c r="GV33" s="221" t="str">
        <f ca="1">IF(GG33&lt;&gt;"",SUMPRODUCT((GR31:GR35=GR33)*(GM31:GM35=GM33)*(GK31:GK35=GK33)*(GO31:GO35&gt;GO33)),"")</f>
        <v/>
      </c>
      <c r="GW33" s="221" t="str">
        <f ca="1">IF(GG33&lt;&gt;"",SUMPRODUCT((GR31:GR35=GR33)*(GM31:GM35=GM33)*(GK31:GK35=GK33)*(GO31:GO35=GO33)*(GP31:GP35&gt;GP33)),"")</f>
        <v/>
      </c>
      <c r="GX33" s="221" t="str">
        <f ca="1">IF(GG33&lt;&gt;"",SUMPRODUCT((GR31:GR35=GR33)*(GM31:GM35=GM33)*(GK31:GK35=GK33)*(GO31:GO35=GO33)*(GP31:GP35=GP33)*(GQ31:GQ35&gt;GQ33)),"")</f>
        <v/>
      </c>
      <c r="GY33" s="221" t="str">
        <f ca="1">IF(GG33&lt;&gt;"",SUM(GS33:GX33)+2,"")</f>
        <v/>
      </c>
      <c r="GZ33" s="221" t="str">
        <f ca="1">IF(GG33&lt;&gt;"",INDEX(GG33:GG35,MATCH(3,GY33:GY35,0),0),"")</f>
        <v/>
      </c>
      <c r="HU33" s="221" t="str">
        <f ca="1">IF(GZ33&lt;&gt;"",GZ33,IF(GF33&lt;&gt;"",GF33,IF(FL33&lt;&gt;"",FL33,EL33)))</f>
        <v>Sweden</v>
      </c>
      <c r="HV33" s="221">
        <v>3</v>
      </c>
      <c r="HW33" s="221">
        <v>31</v>
      </c>
      <c r="HX33" s="221" t="str">
        <f t="shared" si="3"/>
        <v>Czech Republic</v>
      </c>
      <c r="HY33" s="223">
        <f ca="1">IF(OFFSET('Prediction Sheet'!$W40,0,HY$1)&lt;&gt;"",OFFSET('Prediction Sheet'!$W40,0,HY$1),0)</f>
        <v>0</v>
      </c>
      <c r="HZ33" s="223">
        <f ca="1">IF(OFFSET('Prediction Sheet'!$Y40,0,HY$1)&lt;&gt;"",OFFSET('Prediction Sheet'!$Y40,0,HY$1),0)</f>
        <v>0</v>
      </c>
      <c r="IA33" s="221" t="str">
        <f t="shared" si="4"/>
        <v>Turkey</v>
      </c>
      <c r="IB33" s="221" t="str">
        <f ca="1">IF(AND(OFFSET('Prediction Sheet'!$W40,0,HY$1)&lt;&gt;"",OFFSET('Prediction Sheet'!$Y40,0,HY$1)&lt;&gt;""),IF(HY33&gt;HZ33,"W",IF(HY33=HZ33,"D","L")),"")</f>
        <v/>
      </c>
      <c r="IC33" s="221" t="str">
        <f t="shared" ca="1" si="5"/>
        <v/>
      </c>
      <c r="IU33" s="221" t="str">
        <f ca="1">VLOOKUP(2,DY37:DZ40,2,FALSE)</f>
        <v>Austria</v>
      </c>
      <c r="IV33" s="225">
        <f t="shared" ca="1" si="74"/>
        <v>1</v>
      </c>
      <c r="MW33" s="223"/>
      <c r="MX33" s="223"/>
      <c r="NT33" s="225"/>
      <c r="RU33" s="223"/>
      <c r="RV33" s="223"/>
      <c r="SR33" s="225"/>
      <c r="WS33" s="223"/>
      <c r="WT33" s="223"/>
      <c r="XP33" s="225"/>
      <c r="ABQ33" s="223"/>
      <c r="ABR33" s="223"/>
      <c r="ACN33" s="225"/>
      <c r="AGO33" s="223"/>
      <c r="AGP33" s="223"/>
      <c r="AHL33" s="225"/>
      <c r="ALM33" s="223"/>
      <c r="ALN33" s="223"/>
      <c r="AMJ33" s="225"/>
      <c r="AQK33" s="223"/>
      <c r="AQL33" s="223"/>
      <c r="ARH33" s="225"/>
      <c r="AVI33" s="223"/>
      <c r="AVJ33" s="223"/>
      <c r="AWF33" s="225"/>
      <c r="BAG33" s="223"/>
      <c r="BAH33" s="223"/>
      <c r="BBD33" s="225"/>
      <c r="BFE33" s="223"/>
      <c r="BFF33" s="223"/>
      <c r="BGB33" s="225"/>
      <c r="BKC33" s="223"/>
      <c r="BKD33" s="223"/>
      <c r="BKZ33" s="225"/>
      <c r="BPA33" s="223"/>
      <c r="BPB33" s="223"/>
      <c r="BPX33" s="225"/>
      <c r="BTY33" s="223"/>
      <c r="BTZ33" s="223"/>
      <c r="BUV33" s="225"/>
      <c r="BYW33" s="223"/>
      <c r="BYX33" s="223"/>
      <c r="BZT33" s="225"/>
      <c r="CDU33" s="223"/>
      <c r="CDV33" s="223"/>
      <c r="CER33" s="225"/>
      <c r="CIS33" s="223"/>
      <c r="CIT33" s="223"/>
      <c r="CJP33" s="225"/>
      <c r="CNQ33" s="223"/>
      <c r="CNR33" s="223"/>
      <c r="CON33" s="225"/>
      <c r="CSO33" s="223"/>
      <c r="CSP33" s="223"/>
      <c r="CTL33" s="225"/>
      <c r="CXM33" s="223"/>
      <c r="CXN33" s="223"/>
      <c r="CYJ33" s="225"/>
      <c r="DCK33" s="223"/>
      <c r="DCL33" s="223"/>
      <c r="DDH33" s="225"/>
      <c r="DHI33" s="223"/>
      <c r="DHJ33" s="223"/>
      <c r="DIF33" s="225"/>
      <c r="DMG33" s="223"/>
      <c r="DMH33" s="223"/>
      <c r="DND33" s="225"/>
      <c r="DRE33" s="223"/>
      <c r="DRF33" s="223"/>
      <c r="DSB33" s="225"/>
      <c r="DWC33" s="223"/>
      <c r="DWD33" s="223"/>
      <c r="DWZ33" s="225"/>
      <c r="EBA33" s="223"/>
      <c r="EBB33" s="223"/>
      <c r="EBX33" s="225"/>
      <c r="EFY33" s="223"/>
      <c r="EFZ33" s="223"/>
      <c r="EGV33" s="225"/>
      <c r="EKW33" s="223"/>
      <c r="EKX33" s="223"/>
      <c r="ELT33" s="225"/>
      <c r="EPU33" s="223"/>
      <c r="EPV33" s="223"/>
      <c r="EQR33" s="225"/>
      <c r="EUS33" s="223"/>
      <c r="EUT33" s="223"/>
      <c r="EVP33" s="225"/>
      <c r="EZQ33" s="223"/>
      <c r="EZR33" s="223"/>
      <c r="FAN33" s="225"/>
      <c r="FEO33" s="223"/>
      <c r="FEP33" s="223"/>
      <c r="FFL33" s="225"/>
      <c r="FJM33" s="223"/>
      <c r="FJN33" s="223"/>
      <c r="FKJ33" s="225"/>
      <c r="FOK33" s="223"/>
      <c r="FOL33" s="223"/>
      <c r="FPH33" s="225"/>
      <c r="FTI33" s="223"/>
      <c r="FTJ33" s="223"/>
      <c r="FUF33" s="225"/>
      <c r="FYG33" s="223"/>
      <c r="FYH33" s="223"/>
      <c r="FZD33" s="225"/>
      <c r="GDE33" s="223"/>
      <c r="GDF33" s="223"/>
      <c r="GEB33" s="225"/>
      <c r="GIC33" s="223"/>
      <c r="GID33" s="223"/>
      <c r="GIZ33" s="225"/>
      <c r="GNA33" s="223"/>
      <c r="GNB33" s="223"/>
      <c r="GNX33" s="225"/>
      <c r="GRY33" s="223"/>
      <c r="GRZ33" s="223"/>
      <c r="GSV33" s="225"/>
      <c r="GWW33" s="223"/>
      <c r="GWX33" s="223"/>
      <c r="GXT33" s="225"/>
      <c r="HBU33" s="223"/>
      <c r="HBV33" s="223"/>
      <c r="HCR33" s="225"/>
      <c r="HGS33" s="223"/>
      <c r="HGT33" s="223"/>
      <c r="HHP33" s="225"/>
      <c r="HLQ33" s="223"/>
      <c r="HLR33" s="223"/>
      <c r="HMN33" s="225"/>
      <c r="HQO33" s="223"/>
      <c r="HQP33" s="223"/>
      <c r="HRL33" s="225"/>
      <c r="HVM33" s="223"/>
      <c r="HVN33" s="223"/>
      <c r="HWJ33" s="225"/>
      <c r="IAK33" s="223"/>
      <c r="IAL33" s="223"/>
      <c r="IBH33" s="225"/>
      <c r="IFI33" s="223"/>
      <c r="IFJ33" s="223"/>
      <c r="IGF33" s="225"/>
      <c r="IKG33" s="223"/>
      <c r="IKH33" s="223"/>
      <c r="ILD33" s="225"/>
      <c r="IPE33" s="223"/>
      <c r="IPF33" s="223"/>
      <c r="IQB33" s="225"/>
      <c r="IUC33" s="223"/>
      <c r="IUD33" s="223"/>
      <c r="IUZ33" s="225"/>
      <c r="IZA33" s="223"/>
      <c r="IZB33" s="223"/>
      <c r="IZX33" s="225"/>
      <c r="JDY33" s="223"/>
      <c r="JDZ33" s="223"/>
      <c r="JEV33" s="225"/>
      <c r="JIW33" s="223"/>
      <c r="JIX33" s="223"/>
      <c r="JJT33" s="225"/>
      <c r="JNU33" s="223"/>
      <c r="JNV33" s="223"/>
      <c r="JOR33" s="225"/>
      <c r="JSS33" s="223"/>
      <c r="JST33" s="223"/>
      <c r="JTP33" s="225"/>
      <c r="JXQ33" s="223"/>
      <c r="JXR33" s="223"/>
      <c r="JYN33" s="225"/>
      <c r="KCO33" s="223"/>
      <c r="KCP33" s="223"/>
      <c r="KDL33" s="225"/>
      <c r="KHM33" s="223"/>
      <c r="KHN33" s="223"/>
      <c r="KIJ33" s="225"/>
      <c r="KMK33" s="223"/>
      <c r="KML33" s="223"/>
      <c r="KNH33" s="225"/>
      <c r="KRI33" s="223"/>
      <c r="KRJ33" s="223"/>
      <c r="KSF33" s="225"/>
      <c r="KWG33" s="223"/>
      <c r="KWH33" s="223"/>
      <c r="KXD33" s="225"/>
      <c r="LBE33" s="223"/>
      <c r="LBF33" s="223"/>
      <c r="LCB33" s="225"/>
      <c r="LGC33" s="223"/>
      <c r="LGD33" s="223"/>
      <c r="LGZ33" s="225"/>
      <c r="LLA33" s="223"/>
      <c r="LLB33" s="223"/>
      <c r="LLX33" s="225"/>
      <c r="LPY33" s="223"/>
      <c r="LPZ33" s="223"/>
      <c r="LQV33" s="225"/>
      <c r="LUW33" s="223"/>
      <c r="LUX33" s="223"/>
      <c r="LVT33" s="225"/>
      <c r="LZU33" s="223"/>
      <c r="LZV33" s="223"/>
      <c r="MAR33" s="225"/>
      <c r="MES33" s="223"/>
      <c r="MET33" s="223"/>
      <c r="MFP33" s="225"/>
      <c r="MJQ33" s="223"/>
      <c r="MJR33" s="223"/>
      <c r="MKN33" s="225"/>
      <c r="MOO33" s="223"/>
      <c r="MOP33" s="223"/>
      <c r="MPL33" s="225"/>
      <c r="MTM33" s="223"/>
      <c r="MTN33" s="223"/>
      <c r="MUJ33" s="225"/>
      <c r="MYK33" s="223"/>
      <c r="MYL33" s="223"/>
      <c r="MZH33" s="225"/>
      <c r="NDI33" s="223"/>
      <c r="NDJ33" s="223"/>
      <c r="NEF33" s="225"/>
      <c r="NIG33" s="223"/>
      <c r="NIH33" s="223"/>
      <c r="NJD33" s="225"/>
      <c r="NNE33" s="223"/>
      <c r="NNF33" s="223"/>
      <c r="NOB33" s="225"/>
      <c r="NSC33" s="223"/>
      <c r="NSD33" s="223"/>
      <c r="NSZ33" s="225"/>
      <c r="NXA33" s="223"/>
      <c r="NXB33" s="223"/>
      <c r="NXX33" s="225"/>
      <c r="OBY33" s="223"/>
      <c r="OBZ33" s="223"/>
      <c r="OCV33" s="225"/>
      <c r="OGW33" s="223"/>
      <c r="OGX33" s="223"/>
      <c r="OHT33" s="225"/>
      <c r="OLU33" s="223"/>
      <c r="OLV33" s="223"/>
      <c r="OMR33" s="225"/>
      <c r="OQS33" s="223"/>
      <c r="OQT33" s="223"/>
      <c r="ORP33" s="225"/>
      <c r="OVQ33" s="223"/>
      <c r="OVR33" s="223"/>
      <c r="OWN33" s="225"/>
      <c r="PAO33" s="223"/>
      <c r="PAP33" s="223"/>
      <c r="PBL33" s="225"/>
      <c r="PFM33" s="223"/>
      <c r="PFN33" s="223"/>
      <c r="PGJ33" s="225"/>
      <c r="PKK33" s="223"/>
      <c r="PKL33" s="223"/>
      <c r="PLH33" s="225"/>
      <c r="PPI33" s="223"/>
      <c r="PPJ33" s="223"/>
      <c r="PQF33" s="225"/>
      <c r="PUG33" s="223"/>
      <c r="PUH33" s="223"/>
      <c r="PVD33" s="225"/>
      <c r="PZE33" s="223"/>
      <c r="PZF33" s="223"/>
      <c r="QAB33" s="225"/>
      <c r="QEC33" s="223"/>
      <c r="QED33" s="223"/>
      <c r="QEZ33" s="225"/>
      <c r="QJA33" s="223"/>
      <c r="QJB33" s="223"/>
      <c r="QJX33" s="225"/>
      <c r="QNY33" s="223"/>
      <c r="QNZ33" s="223"/>
      <c r="QOV33" s="225"/>
      <c r="QSW33" s="223"/>
      <c r="QSX33" s="223"/>
      <c r="QTT33" s="225"/>
      <c r="QXU33" s="223"/>
      <c r="QXV33" s="223"/>
      <c r="QYR33" s="225"/>
      <c r="RCS33" s="223"/>
      <c r="RCT33" s="223"/>
      <c r="RDP33" s="225"/>
      <c r="RHQ33" s="223"/>
      <c r="RHR33" s="223"/>
      <c r="RIN33" s="225"/>
      <c r="RMO33" s="223"/>
      <c r="RMP33" s="223"/>
      <c r="RNL33" s="225"/>
      <c r="RRM33" s="223"/>
      <c r="RRN33" s="223"/>
      <c r="RSJ33" s="225"/>
      <c r="RWK33" s="223"/>
      <c r="RWL33" s="223"/>
      <c r="RXH33" s="225"/>
      <c r="SBI33" s="223"/>
      <c r="SBJ33" s="223"/>
      <c r="SCF33" s="225"/>
    </row>
    <row r="34" spans="1:1024 1129:2048 2153:3072 3177:4096 4201:5120 5225:6144 6249:7168 7273:8192 8297:9216 9321:10240 10345:11264 11369:12288 12393:12928" x14ac:dyDescent="0.2">
      <c r="A34" s="221">
        <f>VLOOKUP(B34,CW31:CX35,2,FALSE)</f>
        <v>3</v>
      </c>
      <c r="B34" s="221" t="str">
        <f>'Countries and Timezone'!C26</f>
        <v>Sweden</v>
      </c>
      <c r="C34" s="221">
        <f>SUMPRODUCT((CZ3:CZ42=B34)*(DD3:DD42="W"))+SUMPRODUCT((DC3:DC42=B34)*(DE3:DE42="W"))</f>
        <v>0</v>
      </c>
      <c r="D34" s="221">
        <f>SUMPRODUCT((CZ3:CZ42=B34)*(DD3:DD42="D"))+SUMPRODUCT((DC3:DC42=B34)*(DE3:DE42="D"))</f>
        <v>0</v>
      </c>
      <c r="E34" s="221">
        <f>SUMPRODUCT((CZ3:CZ42=B34)*(DD3:DD42="L"))+SUMPRODUCT((DC3:DC42=B34)*(DE3:DE42="L"))</f>
        <v>0</v>
      </c>
      <c r="F34" s="221">
        <f>SUMIF(CZ3:CZ60,B34,DA3:DA60)+SUMIF(DC3:DC60,B34,DB3:DB60)</f>
        <v>0</v>
      </c>
      <c r="G34" s="221">
        <f>SUMIF(DC3:DC60,B34,DA3:DA60)+SUMIF(CZ3:CZ60,B34,DB3:DB60)</f>
        <v>0</v>
      </c>
      <c r="H34" s="221">
        <f t="shared" si="121"/>
        <v>1000</v>
      </c>
      <c r="I34" s="221">
        <f t="shared" si="122"/>
        <v>0</v>
      </c>
      <c r="J34" s="221">
        <v>11</v>
      </c>
      <c r="K34" s="221">
        <f>IF(COUNTIF(I31:I35,4)&lt;&gt;4,RANK(I34,I31:I35),I74)</f>
        <v>1</v>
      </c>
      <c r="M34" s="221">
        <f>SUMPRODUCT((K31:K34=K34)*(J31:J34&lt;J34))+K34</f>
        <v>2</v>
      </c>
      <c r="N34" s="221" t="str">
        <f>INDEX(B31:B35,MATCH(4,M31:M35,0),0)</f>
        <v>Belgium</v>
      </c>
      <c r="O34" s="221">
        <f>INDEX(K31:K35,MATCH(N34,B31:B35,0),0)</f>
        <v>1</v>
      </c>
      <c r="P34" s="221" t="str">
        <f>IF(AND(P33&lt;&gt;"",O34=1),N34,"")</f>
        <v>Belgium</v>
      </c>
      <c r="Q34" s="221" t="str">
        <f>IF(AND(Q33&lt;&gt;"",O35=2),N35,"")</f>
        <v/>
      </c>
      <c r="U34" s="221" t="str">
        <f t="shared" si="129"/>
        <v>Belgium</v>
      </c>
      <c r="V34" s="221">
        <f>SUMPRODUCT((CZ3:CZ42=U34)*(DC3:DC42=U35)*(DD3:DD42="W"))+SUMPRODUCT((CZ3:CZ42=U34)*(DC3:DC42=U31)*(DD3:DD42="W"))+SUMPRODUCT((CZ3:CZ42=U34)*(DC3:DC42=U32)*(DD3:DD42="W"))+SUMPRODUCT((CZ3:CZ42=U34)*(DC3:DC42=U33)*(DD3:DD42="W"))+SUMPRODUCT((CZ3:CZ42=U35)*(DC3:DC42=U34)*(DE3:DE42="W"))+SUMPRODUCT((CZ3:CZ42=U31)*(DC3:DC42=U34)*(DE3:DE42="W"))+SUMPRODUCT((CZ3:CZ42=U32)*(DC3:DC42=U34)*(DE3:DE42="W"))+SUMPRODUCT((CZ3:CZ42=U33)*(DC3:DC42=U34)*(DE3:DE42="W"))</f>
        <v>0</v>
      </c>
      <c r="W34" s="221">
        <f>SUMPRODUCT((CZ3:CZ42=U34)*(DC3:DC42=U35)*(DD3:DD42="D"))+SUMPRODUCT((CZ3:CZ42=U34)*(DC3:DC42=U31)*(DD3:DD42="D"))+SUMPRODUCT((CZ3:CZ42=U34)*(DC3:DC42=U32)*(DD3:DD42="D"))+SUMPRODUCT((CZ3:CZ42=U34)*(DC3:DC42=U33)*(DD3:DD42="D"))+SUMPRODUCT((CZ3:CZ42=U35)*(DC3:DC42=U34)*(DD3:DD42="D"))+SUMPRODUCT((CZ3:CZ42=U31)*(DC3:DC42=U34)*(DD3:DD42="D"))+SUMPRODUCT((CZ3:CZ42=U32)*(DC3:DC42=U34)*(DD3:DD42="D"))+SUMPRODUCT((CZ3:CZ42=U33)*(DC3:DC42=U34)*(DD3:DD42="D"))</f>
        <v>0</v>
      </c>
      <c r="X34" s="221">
        <f>SUMPRODUCT((CZ3:CZ42=U34)*(DC3:DC42=U35)*(DD3:DD42="L"))+SUMPRODUCT((CZ3:CZ42=U34)*(DC3:DC42=U31)*(DD3:DD42="L"))+SUMPRODUCT((CZ3:CZ42=U34)*(DC3:DC42=U32)*(DD3:DD42="L"))+SUMPRODUCT((CZ3:CZ42=U34)*(DC3:DC42=U33)*(DD3:DD42="L"))+SUMPRODUCT((CZ3:CZ42=U35)*(DC3:DC42=U34)*(DE3:DE42="L"))+SUMPRODUCT((CZ3:CZ42=U31)*(DC3:DC42=U34)*(DE3:DE42="L"))+SUMPRODUCT((CZ3:CZ42=U32)*(DC3:DC42=U34)*(DE3:DE42="L"))+SUMPRODUCT((CZ3:CZ42=U33)*(DC3:DC42=U34)*(DE3:DE42="L"))</f>
        <v>0</v>
      </c>
      <c r="Y34" s="221">
        <f>SUMPRODUCT((CZ3:CZ42=U34)*(DC3:DC42=U35)*DA3:DA42)+SUMPRODUCT((CZ3:CZ42=U34)*(DC3:DC42=U31)*DA3:DA42)+SUMPRODUCT((CZ3:CZ42=U34)*(DC3:DC42=U32)*DA3:DA42)+SUMPRODUCT((CZ3:CZ42=U34)*(DC3:DC42=U33)*DA3:DA42)+SUMPRODUCT((CZ3:CZ42=U35)*(DC3:DC42=U34)*DB3:DB42)+SUMPRODUCT((CZ3:CZ42=U31)*(DC3:DC42=U34)*DB3:DB42)+SUMPRODUCT((CZ3:CZ42=U32)*(DC3:DC42=U34)*DB3:DB42)+SUMPRODUCT((CZ3:CZ42=U33)*(DC3:DC42=U34)*DB3:DB42)</f>
        <v>0</v>
      </c>
      <c r="Z34" s="221">
        <f>SUMPRODUCT((CZ3:CZ42=U34)*(DC3:DC42=U35)*DB3:DB42)+SUMPRODUCT((CZ3:CZ42=U34)*(DC3:DC42=U31)*DB3:DB42)+SUMPRODUCT((CZ3:CZ42=U34)*(DC3:DC42=U32)*DB3:DB42)+SUMPRODUCT((CZ3:CZ42=U34)*(DC3:DC42=U33)*DB3:DB42)+SUMPRODUCT((CZ3:CZ42=U35)*(DC3:DC42=U34)*DA3:DA42)+SUMPRODUCT((CZ3:CZ42=U31)*(DC3:DC42=U34)*DA3:DA42)+SUMPRODUCT((CZ3:CZ42=U32)*(DC3:DC42=U34)*DA3:DA42)+SUMPRODUCT((CZ3:CZ42=U33)*(DC3:DC42=U34)*DA3:DA42)</f>
        <v>0</v>
      </c>
      <c r="AA34" s="221">
        <f>Y34-Z34+1000</f>
        <v>1000</v>
      </c>
      <c r="AB34" s="221">
        <f t="shared" si="123"/>
        <v>0</v>
      </c>
      <c r="AC34" s="221">
        <f>IF(U34&lt;&gt;"",VLOOKUP(U34,B4:H40,7,FALSE),"")</f>
        <v>1000</v>
      </c>
      <c r="AD34" s="221">
        <f>IF(U34&lt;&gt;"",VLOOKUP(U34,B4:H40,5,FALSE),"")</f>
        <v>0</v>
      </c>
      <c r="AE34" s="221">
        <f>IF(U34&lt;&gt;"",VLOOKUP(U34,B4:J40,9,FALSE),"")</f>
        <v>20</v>
      </c>
      <c r="AF34" s="221">
        <f t="shared" si="124"/>
        <v>0</v>
      </c>
      <c r="AG34" s="221">
        <f>IF(U34&lt;&gt;"",RANK(AF34,AF31:AF35),"")</f>
        <v>1</v>
      </c>
      <c r="AH34" s="221">
        <f>IF(U34&lt;&gt;"",SUMPRODUCT((AF31:AF35=AF34)*(AA31:AA35&gt;AA34)),"")</f>
        <v>0</v>
      </c>
      <c r="AI34" s="221">
        <f>IF(U34&lt;&gt;"",SUMPRODUCT((AF31:AF35=AF34)*(AA31:AA35=AA34)*(Y31:Y35&gt;Y34)),"")</f>
        <v>0</v>
      </c>
      <c r="AJ34" s="221">
        <f>IF(U34&lt;&gt;"",SUMPRODUCT((AF31:AF35=AF34)*(AA31:AA35=AA34)*(Y31:Y35=Y34)*(AC31:AC35&gt;AC34)),"")</f>
        <v>0</v>
      </c>
      <c r="AK34" s="221">
        <f>IF(U34&lt;&gt;"",SUMPRODUCT((AF31:AF35=AF34)*(AA31:AA35=AA34)*(Y31:Y35=Y34)*(AC31:AC35=AC34)*(AD31:AD35&gt;AD34)),"")</f>
        <v>0</v>
      </c>
      <c r="AL34" s="221">
        <f>IF(U34&lt;&gt;"",SUMPRODUCT((AF31:AF35=AF34)*(AA31:AA35=AA34)*(Y31:Y35=Y34)*(AC31:AC35=AC34)*(AD31:AD35=AD34)*(AE31:AE35&gt;AE34)),"")</f>
        <v>0</v>
      </c>
      <c r="AM34" s="221">
        <f t="shared" si="130"/>
        <v>1</v>
      </c>
      <c r="AN34" s="221" t="str">
        <f>IF(U34&lt;&gt;"",INDEX(U31:U35,MATCH(4,AM31:AM35,0),0),"")</f>
        <v>Republic of Ireland</v>
      </c>
      <c r="AO34" s="221" t="str">
        <f>IF(Q33&lt;&gt;"",Q33,"")</f>
        <v/>
      </c>
      <c r="AP34" s="221" t="str">
        <f>IF(AO34&lt;&gt;"",SUMPRODUCT((CZ3:CZ42=AO34)*(DC3:DC42=AO35)*(DD3:DD42="W"))+SUMPRODUCT((CZ3:CZ42=AO34)*(DC3:DC42=AO32)*(DD3:DD42="W"))+SUMPRODUCT((CZ3:CZ42=AO34)*(DC3:DC42=AO33)*(DD3:DD42="W"))+SUMPRODUCT((CZ3:CZ42=AO35)*(DC3:DC42=AO34)*(DE3:DE42="W"))+SUMPRODUCT((CZ3:CZ42=AO32)*(DC3:DC42=AO34)*(DE3:DE42="W"))+SUMPRODUCT((CZ3:CZ42=AO33)*(DC3:DC42=AO34)*(DE3:DE42="W")),"")</f>
        <v/>
      </c>
      <c r="AQ34" s="221" t="str">
        <f>IF(AO34&lt;&gt;"",SUMPRODUCT((CZ3:CZ42=AO34)*(DC3:DC42=AO35)*(DD3:DD42="D"))+SUMPRODUCT((CZ3:CZ42=AO34)*(DC3:DC42=AO32)*(DD3:DD42="D"))+SUMPRODUCT((CZ3:CZ42=AO34)*(DC3:DC42=AO33)*(DD3:DD42="D"))+SUMPRODUCT((CZ3:CZ42=AO35)*(DC3:DC42=AO34)*(DD3:DD42="D"))+SUMPRODUCT((CZ3:CZ42=AO32)*(DC3:DC42=AO34)*(DD3:DD42="D"))+SUMPRODUCT((CZ3:CZ42=AO33)*(DC3:DC42=AO34)*(DD3:DD42="D")),"")</f>
        <v/>
      </c>
      <c r="AR34" s="221" t="str">
        <f>IF(AO34&lt;&gt;"",SUMPRODUCT((CZ3:CZ42=AO34)*(DC3:DC42=AO35)*(DD3:DD42="L"))+SUMPRODUCT((CZ3:CZ42=AO34)*(DC3:DC42=AO32)*(DD3:DD42="L"))+SUMPRODUCT((CZ3:CZ42=AO34)*(DC3:DC42=AO33)*(DD3:DD42="L"))+SUMPRODUCT((CZ3:CZ42=AO35)*(DC3:DC42=AO34)*(DE3:DE42="L"))+SUMPRODUCT((CZ3:CZ42=AO32)*(DC3:DC42=AO34)*(DE3:DE42="L"))+SUMPRODUCT((CZ3:CZ42=AO33)*(DC3:DC42=AO34)*(DE3:DE42="L")),"")</f>
        <v/>
      </c>
      <c r="AS34" s="221">
        <f>SUMPRODUCT((CZ3:CZ42=AO34)*(DC3:DC42=AO35)*DA3:DA42)+SUMPRODUCT((CZ3:CZ42=AO34)*(DC3:DC42=AO31)*DA3:DA42)+SUMPRODUCT((CZ3:CZ42=AO34)*(DC3:DC42=AO32)*DA3:DA42)+SUMPRODUCT((CZ3:CZ42=AO34)*(DC3:DC42=AO33)*DA3:DA42)+SUMPRODUCT((CZ3:CZ42=AO35)*(DC3:DC42=AO34)*DB3:DB42)+SUMPRODUCT((CZ3:CZ42=AO31)*(DC3:DC42=AO34)*DB3:DB42)+SUMPRODUCT((CZ3:CZ42=AO32)*(DC3:DC42=AO34)*DB3:DB42)+SUMPRODUCT((CZ3:CZ42=AO33)*(DC3:DC42=AO34)*DB3:DB42)</f>
        <v>0</v>
      </c>
      <c r="AT34" s="221">
        <f>SUMPRODUCT((CZ3:CZ42=AO34)*(DC3:DC42=AO35)*DB3:DB42)+SUMPRODUCT((CZ3:CZ42=AO34)*(DC3:DC42=AO31)*DB3:DB42)+SUMPRODUCT((CZ3:CZ42=AO34)*(DC3:DC42=AO32)*DB3:DB42)+SUMPRODUCT((CZ3:CZ42=AO34)*(DC3:DC42=AO33)*DB3:DB42)+SUMPRODUCT((CZ3:CZ42=AO35)*(DC3:DC42=AO34)*DA3:DA42)+SUMPRODUCT((CZ3:CZ42=AO31)*(DC3:DC42=AO34)*DA3:DA42)+SUMPRODUCT((CZ3:CZ42=AO32)*(DC3:DC42=AO34)*DA3:DA42)+SUMPRODUCT((CZ3:CZ42=AO33)*(DC3:DC42=AO34)*DA3:DA42)</f>
        <v>0</v>
      </c>
      <c r="AU34" s="221">
        <f>AS34-AT34+1000</f>
        <v>1000</v>
      </c>
      <c r="AV34" s="221" t="str">
        <f t="shared" si="131"/>
        <v/>
      </c>
      <c r="AW34" s="221" t="str">
        <f>IF(AO34&lt;&gt;"",VLOOKUP(AO34,B4:H40,7,FALSE),"")</f>
        <v/>
      </c>
      <c r="AX34" s="221" t="str">
        <f>IF(AO34&lt;&gt;"",VLOOKUP(AO34,B4:H40,5,FALSE),"")</f>
        <v/>
      </c>
      <c r="AY34" s="221" t="str">
        <f>IF(AO34&lt;&gt;"",VLOOKUP(AO34,B4:J40,9,FALSE),"")</f>
        <v/>
      </c>
      <c r="AZ34" s="221" t="str">
        <f t="shared" si="132"/>
        <v/>
      </c>
      <c r="BA34" s="221" t="str">
        <f>IF(AO34&lt;&gt;"",RANK(AZ34,AZ31:AZ35),"")</f>
        <v/>
      </c>
      <c r="BB34" s="221" t="str">
        <f>IF(AO34&lt;&gt;"",SUMPRODUCT((AZ31:AZ35=AZ34)*(AU31:AU35&gt;AU34)),"")</f>
        <v/>
      </c>
      <c r="BC34" s="221" t="str">
        <f>IF(AO34&lt;&gt;"",SUMPRODUCT((AZ31:AZ35=AZ34)*(AU31:AU35=AU34)*(AS31:AS35&gt;AS34)),"")</f>
        <v/>
      </c>
      <c r="BD34" s="221" t="str">
        <f>IF(AO34&lt;&gt;"",SUMPRODUCT((AZ31:AZ35=AZ34)*(AU31:AU35=AU34)*(AS31:AS35=AS34)*(AW31:AW35&gt;AW34)),"")</f>
        <v/>
      </c>
      <c r="BE34" s="221" t="str">
        <f>IF(AO34&lt;&gt;"",SUMPRODUCT((AZ31:AZ35=AZ34)*(AU31:AU35=AU34)*(AS31:AS35=AS34)*(AW31:AW35=AW34)*(AX31:AX35&gt;AX34)),"")</f>
        <v/>
      </c>
      <c r="BF34" s="221" t="str">
        <f>IF(AO34&lt;&gt;"",SUMPRODUCT((AZ31:AZ35=AZ34)*(AU31:AU35=AU34)*(AS31:AS35=AS34)*(AW31:AW35=AW34)*(AX31:AX35=AX34)*(AY31:AY35&gt;AY34)),"")</f>
        <v/>
      </c>
      <c r="BG34" s="221" t="str">
        <f>IF(AO34&lt;&gt;"",IF(BG74&lt;&gt;"",IF(AN$70=3,BG74,BG74+AN$70),SUM(BA34:BF34)+1),"")</f>
        <v/>
      </c>
      <c r="BH34" s="221" t="str">
        <f>IF(AO34&lt;&gt;"",INDEX(AO32:AO35,MATCH(4,BG32:BG35,0),0),"")</f>
        <v/>
      </c>
      <c r="BI34" s="221" t="str">
        <f>IF(R32&lt;&gt;"",R32,"")</f>
        <v/>
      </c>
      <c r="BJ34" s="221">
        <f>SUMPRODUCT((CZ3:CZ42=BI34)*(DC3:DC42=BI35)*(DD3:DD42="W"))+SUMPRODUCT((CZ3:CZ42=BI34)*(DC3:DC42=BI36)*(DD3:DD42="W"))+SUMPRODUCT((CZ3:CZ42=BI34)*(DC3:DC42=BI33)*(DD3:DD42="W"))+SUMPRODUCT((CZ3:CZ42=BI35)*(DC3:DC42=BI34)*(DE3:DE42="W"))+SUMPRODUCT((CZ3:CZ42=BI36)*(DC3:DC42=BI34)*(DE3:DE42="W"))+SUMPRODUCT((CZ3:CZ42=BI33)*(DC3:DC42=BI34)*(DE3:DE42="W"))</f>
        <v>0</v>
      </c>
      <c r="BK34" s="221">
        <f>SUMPRODUCT((CZ3:CZ42=BI34)*(DC3:DC42=BI35)*(DD3:DD42="D"))+SUMPRODUCT((CZ3:CZ42=BI34)*(DC3:DC42=BI36)*(DD3:DD42="D"))+SUMPRODUCT((CZ3:CZ42=BI34)*(DC3:DC42=BI33)*(DD3:DD42="D"))+SUMPRODUCT((CZ3:CZ42=BI35)*(DC3:DC42=BI34)*(DD3:DD42="D"))+SUMPRODUCT((CZ3:CZ42=BI36)*(DC3:DC42=BI34)*(DD3:DD42="D"))+SUMPRODUCT((CZ3:CZ42=BI33)*(DC3:DC42=BI34)*(DD3:DD42="D"))</f>
        <v>0</v>
      </c>
      <c r="BL34" s="221">
        <f>SUMPRODUCT((CZ3:CZ42=BI34)*(DC3:DC42=BI35)*(DD3:DD42="L"))+SUMPRODUCT((CZ3:CZ42=BI34)*(DC3:DC42=BI36)*(DD3:DD42="L"))+SUMPRODUCT((CZ3:CZ42=BI34)*(DC3:DC42=BI33)*(DD3:DD42="L"))+SUMPRODUCT((CZ3:CZ42=BI35)*(DC3:DC42=BI34)*(DE3:DE42="L"))+SUMPRODUCT((CZ3:CZ42=BI36)*(DC3:DC42=BI34)*(DE3:DE42="L"))+SUMPRODUCT((CZ3:CZ42=BI33)*(DC3:DC42=BI34)*(DE3:DE42="L"))</f>
        <v>0</v>
      </c>
      <c r="BM34" s="221">
        <f>SUMPRODUCT((CZ3:CZ42=BI34)*(DC3:DC42=BI35)*DA3:DA42)+SUMPRODUCT((CZ3:CZ42=BI34)*(DC3:DC42=BI31)*DA3:DA42)+SUMPRODUCT((CZ3:CZ42=BI34)*(DC3:DC42=BI32)*DA3:DA42)+SUMPRODUCT((CZ3:CZ42=BI34)*(DC3:DC42=BI33)*DA3:DA42)+SUMPRODUCT((CZ3:CZ42=BI35)*(DC3:DC42=BI34)*DB3:DB42)+SUMPRODUCT((CZ3:CZ42=BI31)*(DC3:DC42=BI34)*DB3:DB42)+SUMPRODUCT((CZ3:CZ42=BI32)*(DC3:DC42=BI34)*DB3:DB42)+SUMPRODUCT((CZ3:CZ42=BI33)*(DC3:DC42=BI34)*DB3:DB42)</f>
        <v>0</v>
      </c>
      <c r="BN34" s="221">
        <f>SUMPRODUCT((CZ3:CZ42=BI34)*(DC3:DC42=BI35)*DB3:DB42)+SUMPRODUCT((CZ3:CZ42=BI34)*(DC3:DC42=BI31)*DB3:DB42)+SUMPRODUCT((CZ3:CZ42=BI34)*(DC3:DC42=BI32)*DB3:DB42)+SUMPRODUCT((CZ3:CZ42=BI34)*(DC3:DC42=BI33)*DB3:DB42)+SUMPRODUCT((CZ3:CZ42=BI35)*(DC3:DC42=BI34)*DA3:DA42)+SUMPRODUCT((CZ3:CZ42=BI31)*(DC3:DC42=BI34)*DA3:DA42)+SUMPRODUCT((CZ3:CZ42=BI32)*(DC3:DC42=BI34)*DA3:DA42)+SUMPRODUCT((CZ3:CZ42=BI33)*(DC3:DC42=BI34)*DA3:DA42)</f>
        <v>0</v>
      </c>
      <c r="BO34" s="221">
        <f>BM34-BN34+1000</f>
        <v>1000</v>
      </c>
      <c r="BP34" s="221" t="str">
        <f t="shared" si="138"/>
        <v/>
      </c>
      <c r="BQ34" s="221" t="str">
        <f>IF(BI34&lt;&gt;"",VLOOKUP(BI34,B4:H40,7,FALSE),"")</f>
        <v/>
      </c>
      <c r="BR34" s="221" t="str">
        <f>IF(BI34&lt;&gt;"",VLOOKUP(BI34,B4:H40,5,FALSE),"")</f>
        <v/>
      </c>
      <c r="BS34" s="221" t="str">
        <f>IF(BI34&lt;&gt;"",VLOOKUP(BI34,B4:J40,9,FALSE),"")</f>
        <v/>
      </c>
      <c r="BT34" s="221" t="str">
        <f t="shared" si="139"/>
        <v/>
      </c>
      <c r="BU34" s="221" t="str">
        <f>IF(BI34&lt;&gt;"",RANK(BT34,BT32:BT35),"")</f>
        <v/>
      </c>
      <c r="BV34" s="221" t="str">
        <f>IF(BI34&lt;&gt;"",SUMPRODUCT((BT31:BT35=BT34)*(BO31:BO35&gt;BO34)),"")</f>
        <v/>
      </c>
      <c r="BW34" s="221" t="str">
        <f>IF(BI34&lt;&gt;"",SUMPRODUCT((BT31:BT35=BT34)*(BO31:BO35=BO34)*(BM31:BM35&gt;BM34)),"")</f>
        <v/>
      </c>
      <c r="BX34" s="221" t="str">
        <f>IF(BI34&lt;&gt;"",SUMPRODUCT((BT31:BT35=BT34)*(BO31:BO35=BO34)*(BM31:BM35=BM34)*(BQ31:BQ35&gt;BQ34)),"")</f>
        <v/>
      </c>
      <c r="BY34" s="221" t="str">
        <f>IF(BI34&lt;&gt;"",SUMPRODUCT((BT31:BT35=BT34)*(BO31:BO35=BO34)*(BM31:BM35=BM34)*(BQ31:BQ35=BQ34)*(BR31:BR35&gt;BR34)),"")</f>
        <v/>
      </c>
      <c r="BZ34" s="221" t="str">
        <f>IF(BI34&lt;&gt;"",SUMPRODUCT((BT31:BT35=BT34)*(BO31:BO35=BO34)*(BM31:BM35=BM34)*(BQ31:BQ35=BQ34)*(BR31:BR35=BR34)*(BS31:BS35&gt;BS34)),"")</f>
        <v/>
      </c>
      <c r="CA34" s="221" t="str">
        <f>IF(BI34&lt;&gt;"",SUM(BU34:BZ34)+2,"")</f>
        <v/>
      </c>
      <c r="CB34" s="221" t="str">
        <f>IF(BI34&lt;&gt;"",INDEX(BI33:BI35,MATCH(4,CA33:CA35,0),0),"")</f>
        <v/>
      </c>
      <c r="CC34" s="221" t="str">
        <f>IF(S31&lt;&gt;"",S31,"")</f>
        <v/>
      </c>
      <c r="CD34" s="221">
        <f>SUMPRODUCT((CZ3:CZ42=U34)*(DC3:DC42=U35)*(DD3:DD42="W"))+SUMPRODUCT((CZ3:CZ42=U34)*(DC3:DC42=U31)*(DD3:DD42="W"))+SUMPRODUCT((CZ3:CZ42=U34)*(DC3:DC42=U32)*(DD3:DD42="W"))+SUMPRODUCT((CZ3:CZ42=U34)*(DC3:DC42=U33)*(DD3:DD42="W"))+SUMPRODUCT((CZ3:CZ42=U35)*(DC3:DC42=U34)*(DE3:DE42="W"))+SUMPRODUCT((CZ3:CZ42=U31)*(DC3:DC42=U34)*(DE3:DE42="W"))+SUMPRODUCT((CZ3:CZ42=U32)*(DC3:DC42=U34)*(DE3:DE42="W"))+SUMPRODUCT((CZ3:CZ42=U33)*(DC3:DC42=U34)*(DE3:DE42="W"))</f>
        <v>0</v>
      </c>
      <c r="CE34" s="221">
        <f>SUMPRODUCT((CZ3:CZ42=U34)*(DC3:DC42=U35)*(DD3:DD42="D"))+SUMPRODUCT((CZ3:CZ42=U34)*(DC3:DC42=U31)*(DD3:DD42="D"))+SUMPRODUCT((CZ3:CZ42=U34)*(DC3:DC42=U32)*(DD3:DD42="D"))+SUMPRODUCT((CZ3:CZ42=U34)*(DC3:DC42=U33)*(DD3:DD42="D"))+SUMPRODUCT((CZ3:CZ42=U35)*(DC3:DC42=U34)*(DD3:DD42="D"))+SUMPRODUCT((CZ3:CZ42=U31)*(DC3:DC42=U34)*(DD3:DD42="D"))+SUMPRODUCT((CZ3:CZ42=U32)*(DC3:DC42=U34)*(DD3:DD42="D"))+SUMPRODUCT((CZ3:CZ42=U33)*(DC3:DC42=U34)*(DD3:DD42="D"))</f>
        <v>0</v>
      </c>
      <c r="CF34" s="221">
        <f>SUMPRODUCT((CZ3:CZ42=U34)*(DC3:DC42=U35)*(DD3:DD42="L"))+SUMPRODUCT((CZ3:CZ42=U34)*(DC3:DC42=U31)*(DD3:DD42="L"))+SUMPRODUCT((CZ3:CZ42=U34)*(DC3:DC42=U32)*(DD3:DD42="L"))+SUMPRODUCT((CZ3:CZ42=U34)*(DC3:DC42=U33)*(DD3:DD42="L"))+SUMPRODUCT((CZ3:CZ42=U35)*(DC3:DC42=U34)*(DE3:DE42="L"))+SUMPRODUCT((CZ3:CZ42=U31)*(DC3:DC42=U34)*(DE3:DE42="L"))+SUMPRODUCT((CZ3:CZ42=U32)*(DC3:DC42=U34)*(DE3:DE42="L"))+SUMPRODUCT((CZ3:CZ42=U33)*(DC3:DC42=U34)*(DE3:DE42="L"))</f>
        <v>0</v>
      </c>
      <c r="CG34" s="221">
        <f>SUMPRODUCT((CZ3:CZ42=CC34)*(DC3:DC42=CC35)*DA3:DA42)+SUMPRODUCT((CZ3:CZ42=CC34)*(DC3:DC42=CC31)*DA3:DA42)+SUMPRODUCT((CZ3:CZ42=CC34)*(DC3:DC42=CC32)*DA3:DA42)+SUMPRODUCT((CZ3:CZ42=CC34)*(DC3:DC42=CC33)*DA3:DA42)+SUMPRODUCT((CZ3:CZ42=CC35)*(DC3:DC42=CC34)*DB3:DB42)+SUMPRODUCT((CZ3:CZ42=CC31)*(DC3:DC42=CC34)*DB3:DB42)+SUMPRODUCT((CZ3:CZ42=CC32)*(DC3:DC42=CC34)*DB3:DB42)+SUMPRODUCT((CZ3:CZ42=CC33)*(DC3:DC42=CC34)*DB3:DB42)</f>
        <v>0</v>
      </c>
      <c r="CH34" s="221">
        <f>SUMPRODUCT((CZ3:CZ42=CC34)*(DC3:DC42=CC35)*DB3:DB42)+SUMPRODUCT((CZ3:CZ42=CC34)*(DC3:DC42=CC31)*DB3:DB42)+SUMPRODUCT((CZ3:CZ42=CC34)*(DC3:DC42=CC32)*DB3:DB42)+SUMPRODUCT((CZ3:CZ42=CC34)*(DC3:DC42=CC33)*DB3:DB42)+SUMPRODUCT((CZ3:CZ42=CC35)*(DC3:DC42=CC34)*DA3:DA42)+SUMPRODUCT((CZ3:CZ42=CC31)*(DC3:DC42=CC34)*DA3:DA42)+SUMPRODUCT((CZ3:CZ42=CC32)*(DC3:DC42=CC34)*DA3:DA42)+SUMPRODUCT((CZ3:CZ42=CC33)*(DC3:DC42=CC34)*DA3:DA42)</f>
        <v>0</v>
      </c>
      <c r="CI34" s="221">
        <f>CG34-CH34+1000</f>
        <v>1000</v>
      </c>
      <c r="CJ34" s="221" t="str">
        <f t="shared" ref="CJ34" si="142">IF(CC34&lt;&gt;"",CD34*3+CE34*1,"")</f>
        <v/>
      </c>
      <c r="CK34" s="221" t="str">
        <f>IF(CC34&lt;&gt;"",VLOOKUP(CC34,B4:H40,7,FALSE),"")</f>
        <v/>
      </c>
      <c r="CL34" s="221" t="str">
        <f>IF(CC34&lt;&gt;"",VLOOKUP(CC34,B4:H40,5,FALSE),"")</f>
        <v/>
      </c>
      <c r="CM34" s="221" t="str">
        <f>IF(CC34&lt;&gt;"",VLOOKUP(CC34,B4:J40,9,FALSE),"")</f>
        <v/>
      </c>
      <c r="CN34" s="221" t="str">
        <f t="shared" ref="CN34" si="143">CJ34</f>
        <v/>
      </c>
      <c r="CO34" s="221" t="str">
        <f>IF(CC34&lt;&gt;"",RANK(CN34,AF31:AF35),"")</f>
        <v/>
      </c>
      <c r="CP34" s="221" t="str">
        <f>IF(CC34&lt;&gt;"",SUMPRODUCT((CN31:CN35=CN34)*(CI31:CI35&gt;CI34)),"")</f>
        <v/>
      </c>
      <c r="CQ34" s="221" t="str">
        <f>IF(CC34&lt;&gt;"",SUMPRODUCT((CN31:CN35=CN34)*(CI31:CI35=CI34)*(CG31:CG35&gt;CG34)),"")</f>
        <v/>
      </c>
      <c r="CR34" s="221" t="str">
        <f>IF(CC34&lt;&gt;"",SUMPRODUCT((CN31:CN35=CN34)*(CI31:CI35=CI34)*(CG31:CG35=CG34)*(CK31:CK35&gt;CK34)),"")</f>
        <v/>
      </c>
      <c r="CS34" s="221" t="str">
        <f>IF(CC34&lt;&gt;"",SUMPRODUCT((CN31:CN35=CN34)*(CI31:CI35=CI34)*(CG31:CG35=CG34)*(CK31:CK35=CK34)*(CL31:CL35&gt;CL34)),"")</f>
        <v/>
      </c>
      <c r="CT34" s="221" t="str">
        <f>IF(CC34&lt;&gt;"",SUMPRODUCT((CN31:CN35=CN34)*(CI31:CI35=CI34)*(CG31:CG35=CG34)*(CK31:CK35=CK34)*(CL31:CL35=CL34)*(CM31:CM35&gt;CM34)),"")</f>
        <v/>
      </c>
      <c r="CU34" s="221" t="str">
        <f>IF(CC34&lt;&gt;"",SUM(CO34:CT34)+3,"")</f>
        <v/>
      </c>
      <c r="CV34" s="221" t="str">
        <f t="shared" ref="CV34" si="144">IF(CC34&lt;&gt;"",INDEX($U$31:$U$35,MATCH(1,$AM$31:$AM$35,0),0),"")</f>
        <v/>
      </c>
      <c r="CW34" s="221" t="str">
        <f>IF(CV34&lt;&gt;"",CV34,IF(CB34&lt;&gt;"",CB34,IF(BH34&lt;&gt;"",BH34,IF(AN34&lt;&gt;"",AN34,N34))))</f>
        <v>Republic of Ireland</v>
      </c>
      <c r="CX34" s="221">
        <v>4</v>
      </c>
      <c r="CY34" s="221">
        <v>32</v>
      </c>
      <c r="CZ34" s="221" t="str">
        <f>Tournament!H44</f>
        <v>Croatia</v>
      </c>
      <c r="DA34" s="221">
        <f>IF(AND(Tournament!J44&lt;&gt;"",Tournament!L44&lt;&gt;""),Tournament!J44,0)</f>
        <v>0</v>
      </c>
      <c r="DB34" s="221">
        <f>IF(AND(Tournament!L44&lt;&gt;"",Tournament!J44&lt;&gt;""),Tournament!L44,0)</f>
        <v>0</v>
      </c>
      <c r="DC34" s="221" t="str">
        <f>Tournament!N44</f>
        <v>Spain</v>
      </c>
      <c r="DD34" s="221" t="str">
        <f>IF(AND(Tournament!J44&lt;&gt;"",Tournament!L44&lt;&gt;""),IF(DA34&gt;DB34,"W",IF(DA34=DB34,"D","L")),"")</f>
        <v/>
      </c>
      <c r="DE34" s="221" t="str">
        <f t="shared" si="0"/>
        <v/>
      </c>
      <c r="DY34" s="221">
        <f ca="1">VLOOKUP(DZ34,HU31:HV35,2,FALSE)</f>
        <v>3</v>
      </c>
      <c r="DZ34" s="221" t="str">
        <f t="shared" si="133"/>
        <v>Sweden</v>
      </c>
      <c r="EA34" s="221">
        <f ca="1">SUMPRODUCT((HX3:HX42=DZ34)*(IB3:IB42="W"))+SUMPRODUCT((IA3:IA42=DZ34)*(IC3:IC42="W"))</f>
        <v>0</v>
      </c>
      <c r="EB34" s="221">
        <f ca="1">SUMPRODUCT((HX3:HX42=DZ34)*(IB3:IB42="D"))+SUMPRODUCT((IA3:IA42=DZ34)*(IC3:IC42="D"))</f>
        <v>0</v>
      </c>
      <c r="EC34" s="221">
        <f ca="1">SUMPRODUCT((HX3:HX42=DZ34)*(IB3:IB42="L"))+SUMPRODUCT((IA3:IA42=DZ34)*(IC3:IC42="L"))</f>
        <v>0</v>
      </c>
      <c r="ED34" s="221">
        <f ca="1">SUMIF(HX3:HX60,DZ34,HY3:HY60)+SUMIF(IA3:IA60,DZ34,HZ3:HZ60)</f>
        <v>0</v>
      </c>
      <c r="EE34" s="221">
        <f ca="1">SUMIF(IA3:IA60,DZ34,HY3:HY60)+SUMIF(HX3:HX60,DZ34,HZ3:HZ60)</f>
        <v>0</v>
      </c>
      <c r="EF34" s="221">
        <f t="shared" ca="1" si="125"/>
        <v>1000</v>
      </c>
      <c r="EG34" s="221">
        <f t="shared" ca="1" si="126"/>
        <v>0</v>
      </c>
      <c r="EH34" s="221">
        <v>11</v>
      </c>
      <c r="EI34" s="221">
        <f ca="1">IF(COUNTIF(EG31:EG35,4)&lt;&gt;4,RANK(EG34,EG31:EG35),EG74)</f>
        <v>1</v>
      </c>
      <c r="EK34" s="221">
        <f ca="1">SUMPRODUCT((EI31:EI34=EI34)*(EH31:EH34&lt;EH34))+EI34</f>
        <v>2</v>
      </c>
      <c r="EL34" s="221" t="str">
        <f ca="1">INDEX(DZ31:DZ35,MATCH(4,EK31:EK35,0),0)</f>
        <v>Belgium</v>
      </c>
      <c r="EM34" s="221">
        <f ca="1">INDEX(EI31:EI35,MATCH(EL34,DZ31:DZ35,0),0)</f>
        <v>1</v>
      </c>
      <c r="EN34" s="221" t="str">
        <f ca="1">IF(AND(EN33&lt;&gt;"",EM34=1),EL34,"")</f>
        <v>Belgium</v>
      </c>
      <c r="EO34" s="221" t="str">
        <f ca="1">IF(AND(EO33&lt;&gt;"",EM35=2),EL35,"")</f>
        <v/>
      </c>
      <c r="ES34" s="221" t="str">
        <f t="shared" ca="1" si="134"/>
        <v>Belgium</v>
      </c>
      <c r="ET34" s="221">
        <f ca="1">SUMPRODUCT((HX3:HX42=ES34)*(IA3:IA42=ES35)*(IB3:IB42="W"))+SUMPRODUCT((HX3:HX42=ES34)*(IA3:IA42=ES31)*(IB3:IB42="W"))+SUMPRODUCT((HX3:HX42=ES34)*(IA3:IA42=ES32)*(IB3:IB42="W"))+SUMPRODUCT((HX3:HX42=ES34)*(IA3:IA42=ES33)*(IB3:IB42="W"))+SUMPRODUCT((HX3:HX42=ES35)*(IA3:IA42=ES34)*(IC3:IC42="W"))+SUMPRODUCT((HX3:HX42=ES31)*(IA3:IA42=ES34)*(IC3:IC42="W"))+SUMPRODUCT((HX3:HX42=ES32)*(IA3:IA42=ES34)*(IC3:IC42="W"))+SUMPRODUCT((HX3:HX42=ES33)*(IA3:IA42=ES34)*(IC3:IC42="W"))</f>
        <v>0</v>
      </c>
      <c r="EU34" s="221">
        <f ca="1">SUMPRODUCT((HX3:HX42=ES34)*(IA3:IA42=ES35)*(IB3:IB42="D"))+SUMPRODUCT((HX3:HX42=ES34)*(IA3:IA42=ES31)*(IB3:IB42="D"))+SUMPRODUCT((HX3:HX42=ES34)*(IA3:IA42=ES32)*(IB3:IB42="D"))+SUMPRODUCT((HX3:HX42=ES34)*(IA3:IA42=ES33)*(IB3:IB42="D"))+SUMPRODUCT((HX3:HX42=ES35)*(IA3:IA42=ES34)*(IB3:IB42="D"))+SUMPRODUCT((HX3:HX42=ES31)*(IA3:IA42=ES34)*(IB3:IB42="D"))+SUMPRODUCT((HX3:HX42=ES32)*(IA3:IA42=ES34)*(IB3:IB42="D"))+SUMPRODUCT((HX3:HX42=ES33)*(IA3:IA42=ES34)*(IB3:IB42="D"))</f>
        <v>0</v>
      </c>
      <c r="EV34" s="221">
        <f ca="1">SUMPRODUCT((HX3:HX42=ES34)*(IA3:IA42=ES35)*(IB3:IB42="L"))+SUMPRODUCT((HX3:HX42=ES34)*(IA3:IA42=ES31)*(IB3:IB42="L"))+SUMPRODUCT((HX3:HX42=ES34)*(IA3:IA42=ES32)*(IB3:IB42="L"))+SUMPRODUCT((HX3:HX42=ES34)*(IA3:IA42=ES33)*(IB3:IB42="L"))+SUMPRODUCT((HX3:HX42=ES35)*(IA3:IA42=ES34)*(IC3:IC42="L"))+SUMPRODUCT((HX3:HX42=ES31)*(IA3:IA42=ES34)*(IC3:IC42="L"))+SUMPRODUCT((HX3:HX42=ES32)*(IA3:IA42=ES34)*(IC3:IC42="L"))+SUMPRODUCT((HX3:HX42=ES33)*(IA3:IA42=ES34)*(IC3:IC42="L"))</f>
        <v>0</v>
      </c>
      <c r="EW34" s="221">
        <f ca="1">SUMPRODUCT((HX3:HX42=ES34)*(IA3:IA42=ES35)*HY3:HY42)+SUMPRODUCT((HX3:HX42=ES34)*(IA3:IA42=ES31)*HY3:HY42)+SUMPRODUCT((HX3:HX42=ES34)*(IA3:IA42=ES32)*HY3:HY42)+SUMPRODUCT((HX3:HX42=ES34)*(IA3:IA42=ES33)*HY3:HY42)+SUMPRODUCT((HX3:HX42=ES35)*(IA3:IA42=ES34)*HZ3:HZ42)+SUMPRODUCT((HX3:HX42=ES31)*(IA3:IA42=ES34)*HZ3:HZ42)+SUMPRODUCT((HX3:HX42=ES32)*(IA3:IA42=ES34)*HZ3:HZ42)+SUMPRODUCT((HX3:HX42=ES33)*(IA3:IA42=ES34)*HZ3:HZ42)</f>
        <v>0</v>
      </c>
      <c r="EX34" s="221">
        <f ca="1">SUMPRODUCT((HX3:HX42=ES34)*(IA3:IA42=ES35)*HZ3:HZ42)+SUMPRODUCT((HX3:HX42=ES34)*(IA3:IA42=ES31)*HZ3:HZ42)+SUMPRODUCT((HX3:HX42=ES34)*(IA3:IA42=ES32)*HZ3:HZ42)+SUMPRODUCT((HX3:HX42=ES34)*(IA3:IA42=ES33)*HZ3:HZ42)+SUMPRODUCT((HX3:HX42=ES35)*(IA3:IA42=ES34)*HY3:HY42)+SUMPRODUCT((HX3:HX42=ES31)*(IA3:IA42=ES34)*HY3:HY42)+SUMPRODUCT((HX3:HX42=ES32)*(IA3:IA42=ES34)*HY3:HY42)+SUMPRODUCT((HX3:HX42=ES33)*(IA3:IA42=ES34)*HY3:HY42)</f>
        <v>0</v>
      </c>
      <c r="EY34" s="221">
        <f ca="1">EW34-EX34+1000</f>
        <v>1000</v>
      </c>
      <c r="EZ34" s="221">
        <f t="shared" ca="1" si="127"/>
        <v>0</v>
      </c>
      <c r="FA34" s="221">
        <f ca="1">IF(ES34&lt;&gt;"",VLOOKUP(ES34,DZ4:EF40,7,FALSE),"")</f>
        <v>1000</v>
      </c>
      <c r="FB34" s="221">
        <f ca="1">IF(ES34&lt;&gt;"",VLOOKUP(ES34,DZ4:EF40,5,FALSE),"")</f>
        <v>0</v>
      </c>
      <c r="FC34" s="221">
        <f ca="1">IF(ES34&lt;&gt;"",VLOOKUP(ES34,DZ4:EH40,9,FALSE),"")</f>
        <v>20</v>
      </c>
      <c r="FD34" s="221">
        <f t="shared" ca="1" si="128"/>
        <v>0</v>
      </c>
      <c r="FE34" s="221">
        <f ca="1">IF(ES34&lt;&gt;"",RANK(FD34,FD31:FD35),"")</f>
        <v>1</v>
      </c>
      <c r="FF34" s="221">
        <f ca="1">IF(ES34&lt;&gt;"",SUMPRODUCT((FD31:FD35=FD34)*(EY31:EY35&gt;EY34)),"")</f>
        <v>0</v>
      </c>
      <c r="FG34" s="221">
        <f ca="1">IF(ES34&lt;&gt;"",SUMPRODUCT((FD31:FD35=FD34)*(EY31:EY35=EY34)*(EW31:EW35&gt;EW34)),"")</f>
        <v>0</v>
      </c>
      <c r="FH34" s="221">
        <f ca="1">IF(ES34&lt;&gt;"",SUMPRODUCT((FD31:FD35=FD34)*(EY31:EY35=EY34)*(EW31:EW35=EW34)*(FA31:FA35&gt;FA34)),"")</f>
        <v>0</v>
      </c>
      <c r="FI34" s="221">
        <f ca="1">IF(ES34&lt;&gt;"",SUMPRODUCT((FD31:FD35=FD34)*(EY31:EY35=EY34)*(EW31:EW35=EW34)*(FA31:FA35=FA34)*(FB31:FB35&gt;FB34)),"")</f>
        <v>0</v>
      </c>
      <c r="FJ34" s="221">
        <f ca="1">IF(ES34&lt;&gt;"",SUMPRODUCT((FD31:FD35=FD34)*(EY31:EY35=EY34)*(EW31:EW35=EW34)*(FA31:FA35=FA34)*(FB31:FB35=FB34)*(FC31:FC35&gt;FC34)),"")</f>
        <v>0</v>
      </c>
      <c r="FK34" s="221">
        <f t="shared" ca="1" si="135"/>
        <v>1</v>
      </c>
      <c r="FL34" s="221" t="str">
        <f ca="1">IF(ES34&lt;&gt;"",INDEX(ES31:ES35,MATCH(4,FK31:FK35,0),0),"")</f>
        <v>Republic of Ireland</v>
      </c>
      <c r="FM34" s="221" t="str">
        <f ca="1">IF(EO33&lt;&gt;"",EO33,"")</f>
        <v/>
      </c>
      <c r="FN34" s="221" t="str">
        <f ca="1">IF(FM34&lt;&gt;"",SUMPRODUCT((HX3:HX42=FM34)*(IA3:IA42=FM35)*(IB3:IB42="W"))+SUMPRODUCT((HX3:HX42=FM34)*(IA3:IA42=FM32)*(IB3:IB42="W"))+SUMPRODUCT((HX3:HX42=FM34)*(IA3:IA42=FM33)*(IB3:IB42="W"))+SUMPRODUCT((HX3:HX42=FM35)*(IA3:IA42=FM34)*(IC3:IC42="W"))+SUMPRODUCT((HX3:HX42=FM32)*(IA3:IA42=FM34)*(IC3:IC42="W"))+SUMPRODUCT((HX3:HX42=FM33)*(IA3:IA42=FM34)*(IC3:IC42="W")),"")</f>
        <v/>
      </c>
      <c r="FO34" s="221" t="str">
        <f ca="1">IF(FM34&lt;&gt;"",SUMPRODUCT((HX3:HX42=FM34)*(IA3:IA42=FM35)*(IB3:IB42="D"))+SUMPRODUCT((HX3:HX42=FM34)*(IA3:IA42=FM32)*(IB3:IB42="D"))+SUMPRODUCT((HX3:HX42=FM34)*(IA3:IA42=FM33)*(IB3:IB42="D"))+SUMPRODUCT((HX3:HX42=FM35)*(IA3:IA42=FM34)*(IB3:IB42="D"))+SUMPRODUCT((HX3:HX42=FM32)*(IA3:IA42=FM34)*(IB3:IB42="D"))+SUMPRODUCT((HX3:HX42=FM33)*(IA3:IA42=FM34)*(IB3:IB42="D")),"")</f>
        <v/>
      </c>
      <c r="FP34" s="221" t="str">
        <f ca="1">IF(FM34&lt;&gt;"",SUMPRODUCT((HX3:HX42=FM34)*(IA3:IA42=FM35)*(IB3:IB42="L"))+SUMPRODUCT((HX3:HX42=FM34)*(IA3:IA42=FM32)*(IB3:IB42="L"))+SUMPRODUCT((HX3:HX42=FM34)*(IA3:IA42=FM33)*(IB3:IB42="L"))+SUMPRODUCT((HX3:HX42=FM35)*(IA3:IA42=FM34)*(IC3:IC42="L"))+SUMPRODUCT((HX3:HX42=FM32)*(IA3:IA42=FM34)*(IC3:IC42="L"))+SUMPRODUCT((HX3:HX42=FM33)*(IA3:IA42=FM34)*(IC3:IC42="L")),"")</f>
        <v/>
      </c>
      <c r="FQ34" s="221">
        <f ca="1">SUMPRODUCT((HX3:HX42=FM34)*(IA3:IA42=FM35)*HY3:HY42)+SUMPRODUCT((HX3:HX42=FM34)*(IA3:IA42=FM31)*HY3:HY42)+SUMPRODUCT((HX3:HX42=FM34)*(IA3:IA42=FM32)*HY3:HY42)+SUMPRODUCT((HX3:HX42=FM34)*(IA3:IA42=FM33)*HY3:HY42)+SUMPRODUCT((HX3:HX42=FM35)*(IA3:IA42=FM34)*HZ3:HZ42)+SUMPRODUCT((HX3:HX42=FM31)*(IA3:IA42=FM34)*HZ3:HZ42)+SUMPRODUCT((HX3:HX42=FM32)*(IA3:IA42=FM34)*HZ3:HZ42)+SUMPRODUCT((HX3:HX42=FM33)*(IA3:IA42=FM34)*HZ3:HZ42)</f>
        <v>0</v>
      </c>
      <c r="FR34" s="221">
        <f ca="1">SUMPRODUCT((HX3:HX42=FM34)*(IA3:IA42=FM35)*HZ3:HZ42)+SUMPRODUCT((HX3:HX42=FM34)*(IA3:IA42=FM31)*HZ3:HZ42)+SUMPRODUCT((HX3:HX42=FM34)*(IA3:IA42=FM32)*HZ3:HZ42)+SUMPRODUCT((HX3:HX42=FM34)*(IA3:IA42=FM33)*HZ3:HZ42)+SUMPRODUCT((HX3:HX42=FM35)*(IA3:IA42=FM34)*HY3:HY42)+SUMPRODUCT((HX3:HX42=FM31)*(IA3:IA42=FM34)*HY3:HY42)+SUMPRODUCT((HX3:HX42=FM32)*(IA3:IA42=FM34)*HY3:HY42)+SUMPRODUCT((HX3:HX42=FM33)*(IA3:IA42=FM34)*HY3:HY42)</f>
        <v>0</v>
      </c>
      <c r="FS34" s="221">
        <f ca="1">FQ34-FR34+1000</f>
        <v>1000</v>
      </c>
      <c r="FT34" s="221" t="str">
        <f t="shared" ca="1" si="136"/>
        <v/>
      </c>
      <c r="FU34" s="221" t="str">
        <f ca="1">IF(FM34&lt;&gt;"",VLOOKUP(FM34,DZ4:EF40,7,FALSE),"")</f>
        <v/>
      </c>
      <c r="FV34" s="221" t="str">
        <f ca="1">IF(FM34&lt;&gt;"",VLOOKUP(FM34,DZ4:EF40,5,FALSE),"")</f>
        <v/>
      </c>
      <c r="FW34" s="221" t="str">
        <f ca="1">IF(FM34&lt;&gt;"",VLOOKUP(FM34,DZ4:EH40,9,FALSE),"")</f>
        <v/>
      </c>
      <c r="FX34" s="221" t="str">
        <f t="shared" ca="1" si="137"/>
        <v/>
      </c>
      <c r="FY34" s="221" t="str">
        <f ca="1">IF(FM34&lt;&gt;"",RANK(FX34,FX31:FX35),"")</f>
        <v/>
      </c>
      <c r="FZ34" s="221" t="str">
        <f ca="1">IF(FM34&lt;&gt;"",SUMPRODUCT((FX31:FX35=FX34)*(FS31:FS35&gt;FS34)),"")</f>
        <v/>
      </c>
      <c r="GA34" s="221" t="str">
        <f ca="1">IF(FM34&lt;&gt;"",SUMPRODUCT((FX31:FX35=FX34)*(FS31:FS35=FS34)*(FQ31:FQ35&gt;FQ34)),"")</f>
        <v/>
      </c>
      <c r="GB34" s="221" t="str">
        <f ca="1">IF(FM34&lt;&gt;"",SUMPRODUCT((FX31:FX35=FX34)*(FS31:FS35=FS34)*(FQ31:FQ35=FQ34)*(FU31:FU35&gt;FU34)),"")</f>
        <v/>
      </c>
      <c r="GC34" s="221" t="str">
        <f ca="1">IF(FM34&lt;&gt;"",SUMPRODUCT((FX31:FX35=FX34)*(FS31:FS35=FS34)*(FQ31:FQ35=FQ34)*(FU31:FU35=FU34)*(FV31:FV35&gt;FV34)),"")</f>
        <v/>
      </c>
      <c r="GD34" s="221" t="str">
        <f ca="1">IF(FM34&lt;&gt;"",SUMPRODUCT((FX31:FX35=FX34)*(FS31:FS35=FS34)*(FQ31:FQ35=FQ34)*(FU31:FU35=FU34)*(FV31:FV35=FV34)*(FW31:FW35&gt;FW34)),"")</f>
        <v/>
      </c>
      <c r="GE34" s="221" t="str">
        <f ca="1">IF(FM34&lt;&gt;"",IF(GE74&lt;&gt;"",IF(FL$70=3,GE74,GE74+FL$70),SUM(FY34:GD34)+1),"")</f>
        <v/>
      </c>
      <c r="GF34" s="221" t="str">
        <f ca="1">IF(FM34&lt;&gt;"",INDEX(FM32:FM35,MATCH(4,GE32:GE35,0),0),"")</f>
        <v/>
      </c>
      <c r="GG34" s="221" t="str">
        <f ca="1">IF(EP32&lt;&gt;"",EP32,"")</f>
        <v/>
      </c>
      <c r="GH34" s="221">
        <f ca="1">SUMPRODUCT((HX3:HX42=GG34)*(IA3:IA42=GG35)*(IB3:IB42="W"))+SUMPRODUCT((HX3:HX42=GG34)*(IA3:IA42=GG36)*(IB3:IB42="W"))+SUMPRODUCT((HX3:HX42=GG34)*(IA3:IA42=GG33)*(IB3:IB42="W"))+SUMPRODUCT((HX3:HX42=GG35)*(IA3:IA42=GG34)*(IC3:IC42="W"))+SUMPRODUCT((HX3:HX42=GG36)*(IA3:IA42=GG34)*(IC3:IC42="W"))+SUMPRODUCT((HX3:HX42=GG33)*(IA3:IA42=GG34)*(IC3:IC42="W"))</f>
        <v>0</v>
      </c>
      <c r="GI34" s="221">
        <f ca="1">SUMPRODUCT((HX3:HX42=GG34)*(IA3:IA42=GG35)*(IB3:IB42="D"))+SUMPRODUCT((HX3:HX42=GG34)*(IA3:IA42=GG36)*(IB3:IB42="D"))+SUMPRODUCT((HX3:HX42=GG34)*(IA3:IA42=GG33)*(IB3:IB42="D"))+SUMPRODUCT((HX3:HX42=GG35)*(IA3:IA42=GG34)*(IB3:IB42="D"))+SUMPRODUCT((HX3:HX42=GG36)*(IA3:IA42=GG34)*(IB3:IB42="D"))+SUMPRODUCT((HX3:HX42=GG33)*(IA3:IA42=GG34)*(IB3:IB42="D"))</f>
        <v>0</v>
      </c>
      <c r="GJ34" s="221">
        <f ca="1">SUMPRODUCT((HX3:HX42=GG34)*(IA3:IA42=GG35)*(IB3:IB42="L"))+SUMPRODUCT((HX3:HX42=GG34)*(IA3:IA42=GG36)*(IB3:IB42="L"))+SUMPRODUCT((HX3:HX42=GG34)*(IA3:IA42=GG33)*(IB3:IB42="L"))+SUMPRODUCT((HX3:HX42=GG35)*(IA3:IA42=GG34)*(IC3:IC42="L"))+SUMPRODUCT((HX3:HX42=GG36)*(IA3:IA42=GG34)*(IC3:IC42="L"))+SUMPRODUCT((HX3:HX42=GG33)*(IA3:IA42=GG34)*(IC3:IC42="L"))</f>
        <v>0</v>
      </c>
      <c r="GK34" s="221">
        <f ca="1">SUMPRODUCT((HX3:HX42=GG34)*(IA3:IA42=GG35)*HY3:HY42)+SUMPRODUCT((HX3:HX42=GG34)*(IA3:IA42=GG31)*HY3:HY42)+SUMPRODUCT((HX3:HX42=GG34)*(IA3:IA42=GG32)*HY3:HY42)+SUMPRODUCT((HX3:HX42=GG34)*(IA3:IA42=GG33)*HY3:HY42)+SUMPRODUCT((HX3:HX42=GG35)*(IA3:IA42=GG34)*HZ3:HZ42)+SUMPRODUCT((HX3:HX42=GG31)*(IA3:IA42=GG34)*HZ3:HZ42)+SUMPRODUCT((HX3:HX42=GG32)*(IA3:IA42=GG34)*HZ3:HZ42)+SUMPRODUCT((HX3:HX42=GG33)*(IA3:IA42=GG34)*HZ3:HZ42)</f>
        <v>0</v>
      </c>
      <c r="GL34" s="221">
        <f ca="1">SUMPRODUCT((HX3:HX42=GG34)*(IA3:IA42=GG35)*HZ3:HZ42)+SUMPRODUCT((HX3:HX42=GG34)*(IA3:IA42=GG31)*HZ3:HZ42)+SUMPRODUCT((HX3:HX42=GG34)*(IA3:IA42=GG32)*HZ3:HZ42)+SUMPRODUCT((HX3:HX42=GG34)*(IA3:IA42=GG33)*HZ3:HZ42)+SUMPRODUCT((HX3:HX42=GG35)*(IA3:IA42=GG34)*HY3:HY42)+SUMPRODUCT((HX3:HX42=GG31)*(IA3:IA42=GG34)*HY3:HY42)+SUMPRODUCT((HX3:HX42=GG32)*(IA3:IA42=GG34)*HY3:HY42)+SUMPRODUCT((HX3:HX42=GG33)*(IA3:IA42=GG34)*HY3:HY42)</f>
        <v>0</v>
      </c>
      <c r="GM34" s="221">
        <f ca="1">GK34-GL34+1000</f>
        <v>1000</v>
      </c>
      <c r="GN34" s="221" t="str">
        <f t="shared" ca="1" si="140"/>
        <v/>
      </c>
      <c r="GO34" s="221" t="str">
        <f ca="1">IF(GG34&lt;&gt;"",VLOOKUP(GG34,DZ4:EF40,7,FALSE),"")</f>
        <v/>
      </c>
      <c r="GP34" s="221" t="str">
        <f ca="1">IF(GG34&lt;&gt;"",VLOOKUP(GG34,DZ4:EF40,5,FALSE),"")</f>
        <v/>
      </c>
      <c r="GQ34" s="221" t="str">
        <f ca="1">IF(GG34&lt;&gt;"",VLOOKUP(GG34,DZ4:EH40,9,FALSE),"")</f>
        <v/>
      </c>
      <c r="GR34" s="221" t="str">
        <f t="shared" ca="1" si="141"/>
        <v/>
      </c>
      <c r="GS34" s="221" t="str">
        <f ca="1">IF(GG34&lt;&gt;"",RANK(GR34,GR32:GR35),"")</f>
        <v/>
      </c>
      <c r="GT34" s="221" t="str">
        <f ca="1">IF(GG34&lt;&gt;"",SUMPRODUCT((GR31:GR35=GR34)*(GM31:GM35&gt;GM34)),"")</f>
        <v/>
      </c>
      <c r="GU34" s="221" t="str">
        <f ca="1">IF(GG34&lt;&gt;"",SUMPRODUCT((GR31:GR35=GR34)*(GM31:GM35=GM34)*(GK31:GK35&gt;GK34)),"")</f>
        <v/>
      </c>
      <c r="GV34" s="221" t="str">
        <f ca="1">IF(GG34&lt;&gt;"",SUMPRODUCT((GR31:GR35=GR34)*(GM31:GM35=GM34)*(GK31:GK35=GK34)*(GO31:GO35&gt;GO34)),"")</f>
        <v/>
      </c>
      <c r="GW34" s="221" t="str">
        <f ca="1">IF(GG34&lt;&gt;"",SUMPRODUCT((GR31:GR35=GR34)*(GM31:GM35=GM34)*(GK31:GK35=GK34)*(GO31:GO35=GO34)*(GP31:GP35&gt;GP34)),"")</f>
        <v/>
      </c>
      <c r="GX34" s="221" t="str">
        <f ca="1">IF(GG34&lt;&gt;"",SUMPRODUCT((GR31:GR35=GR34)*(GM31:GM35=GM34)*(GK31:GK35=GK34)*(GO31:GO35=GO34)*(GP31:GP35=GP34)*(GQ31:GQ35&gt;GQ34)),"")</f>
        <v/>
      </c>
      <c r="GY34" s="221" t="str">
        <f ca="1">IF(GG34&lt;&gt;"",SUM(GS34:GX34)+2,"")</f>
        <v/>
      </c>
      <c r="GZ34" s="221" t="str">
        <f ca="1">IF(GG34&lt;&gt;"",INDEX(GG33:GG35,MATCH(4,GY33:GY35,0),0),"")</f>
        <v/>
      </c>
      <c r="HA34" s="221" t="str">
        <f>IF(EQ31&lt;&gt;"",EQ31,"")</f>
        <v/>
      </c>
      <c r="HB34" s="221">
        <f ca="1">SUMPRODUCT((HX3:HX42=ES34)*(IA3:IA42=ES35)*(IB3:IB42="W"))+SUMPRODUCT((HX3:HX42=ES34)*(IA3:IA42=ES31)*(IB3:IB42="W"))+SUMPRODUCT((HX3:HX42=ES34)*(IA3:IA42=ES32)*(IB3:IB42="W"))+SUMPRODUCT((HX3:HX42=ES34)*(IA3:IA42=ES33)*(IB3:IB42="W"))+SUMPRODUCT((HX3:HX42=ES35)*(IA3:IA42=ES34)*(IC3:IC42="W"))+SUMPRODUCT((HX3:HX42=ES31)*(IA3:IA42=ES34)*(IC3:IC42="W"))+SUMPRODUCT((HX3:HX42=ES32)*(IA3:IA42=ES34)*(IC3:IC42="W"))+SUMPRODUCT((HX3:HX42=ES33)*(IA3:IA42=ES34)*(IC3:IC42="W"))</f>
        <v>0</v>
      </c>
      <c r="HC34" s="221">
        <f ca="1">SUMPRODUCT((HX3:HX42=ES34)*(IA3:IA42=ES35)*(IB3:IB42="D"))+SUMPRODUCT((HX3:HX42=ES34)*(IA3:IA42=ES31)*(IB3:IB42="D"))+SUMPRODUCT((HX3:HX42=ES34)*(IA3:IA42=ES32)*(IB3:IB42="D"))+SUMPRODUCT((HX3:HX42=ES34)*(IA3:IA42=ES33)*(IB3:IB42="D"))+SUMPRODUCT((HX3:HX42=ES35)*(IA3:IA42=ES34)*(IB3:IB42="D"))+SUMPRODUCT((HX3:HX42=ES31)*(IA3:IA42=ES34)*(IB3:IB42="D"))+SUMPRODUCT((HX3:HX42=ES32)*(IA3:IA42=ES34)*(IB3:IB42="D"))+SUMPRODUCT((HX3:HX42=ES33)*(IA3:IA42=ES34)*(IB3:IB42="D"))</f>
        <v>0</v>
      </c>
      <c r="HD34" s="221">
        <f ca="1">SUMPRODUCT((HX3:HX42=ES34)*(IA3:IA42=ES35)*(IB3:IB42="L"))+SUMPRODUCT((HX3:HX42=ES34)*(IA3:IA42=ES31)*(IB3:IB42="L"))+SUMPRODUCT((HX3:HX42=ES34)*(IA3:IA42=ES32)*(IB3:IB42="L"))+SUMPRODUCT((HX3:HX42=ES34)*(IA3:IA42=ES33)*(IB3:IB42="L"))+SUMPRODUCT((HX3:HX42=ES35)*(IA3:IA42=ES34)*(IC3:IC42="L"))+SUMPRODUCT((HX3:HX42=ES31)*(IA3:IA42=ES34)*(IC3:IC42="L"))+SUMPRODUCT((HX3:HX42=ES32)*(IA3:IA42=ES34)*(IC3:IC42="L"))+SUMPRODUCT((HX3:HX42=ES33)*(IA3:IA42=ES34)*(IC3:IC42="L"))</f>
        <v>0</v>
      </c>
      <c r="HE34" s="221">
        <f ca="1">SUMPRODUCT((HX3:HX42=HA34)*(IA3:IA42=HA35)*HY3:HY42)+SUMPRODUCT((HX3:HX42=HA34)*(IA3:IA42=HA31)*HY3:HY42)+SUMPRODUCT((HX3:HX42=HA34)*(IA3:IA42=HA32)*HY3:HY42)+SUMPRODUCT((HX3:HX42=HA34)*(IA3:IA42=HA33)*HY3:HY42)+SUMPRODUCT((HX3:HX42=HA35)*(IA3:IA42=HA34)*HZ3:HZ42)+SUMPRODUCT((HX3:HX42=HA31)*(IA3:IA42=HA34)*HZ3:HZ42)+SUMPRODUCT((HX3:HX42=HA32)*(IA3:IA42=HA34)*HZ3:HZ42)+SUMPRODUCT((HX3:HX42=HA33)*(IA3:IA42=HA34)*HZ3:HZ42)</f>
        <v>0</v>
      </c>
      <c r="HF34" s="221">
        <f ca="1">SUMPRODUCT((HX3:HX42=HA34)*(IA3:IA42=HA35)*HZ3:HZ42)+SUMPRODUCT((HX3:HX42=HA34)*(IA3:IA42=HA31)*HZ3:HZ42)+SUMPRODUCT((HX3:HX42=HA34)*(IA3:IA42=HA32)*HZ3:HZ42)+SUMPRODUCT((HX3:HX42=HA34)*(IA3:IA42=HA33)*HZ3:HZ42)+SUMPRODUCT((HX3:HX42=HA35)*(IA3:IA42=HA34)*HY3:HY42)+SUMPRODUCT((HX3:HX42=HA31)*(IA3:IA42=HA34)*HY3:HY42)+SUMPRODUCT((HX3:HX42=HA32)*(IA3:IA42=HA34)*HY3:HY42)+SUMPRODUCT((HX3:HX42=HA33)*(IA3:IA42=HA34)*HY3:HY42)</f>
        <v>0</v>
      </c>
      <c r="HG34" s="221">
        <f ca="1">HE34-HF34+1000</f>
        <v>1000</v>
      </c>
      <c r="HH34" s="221" t="str">
        <f t="shared" ref="HH34" si="145">IF(HA34&lt;&gt;"",HB34*3+HC34*1,"")</f>
        <v/>
      </c>
      <c r="HI34" s="221" t="str">
        <f>IF(HA34&lt;&gt;"",VLOOKUP(HA34,DZ4:EF40,7,FALSE),"")</f>
        <v/>
      </c>
      <c r="HJ34" s="221" t="str">
        <f>IF(HA34&lt;&gt;"",VLOOKUP(HA34,DZ4:EF40,5,FALSE),"")</f>
        <v/>
      </c>
      <c r="HK34" s="221" t="str">
        <f>IF(HA34&lt;&gt;"",VLOOKUP(HA34,DZ4:EH40,9,FALSE),"")</f>
        <v/>
      </c>
      <c r="HL34" s="221" t="str">
        <f t="shared" ref="HL34" si="146">HH34</f>
        <v/>
      </c>
      <c r="HM34" s="221" t="str">
        <f>IF(HA34&lt;&gt;"",RANK(HL34,FD31:FD35),"")</f>
        <v/>
      </c>
      <c r="HN34" s="221" t="str">
        <f>IF(HA34&lt;&gt;"",SUMPRODUCT((HL31:HL35=HL34)*(HG31:HG35&gt;HG34)),"")</f>
        <v/>
      </c>
      <c r="HO34" s="221" t="str">
        <f>IF(HA34&lt;&gt;"",SUMPRODUCT((HL31:HL35=HL34)*(HG31:HG35=HG34)*(HE31:HE35&gt;HE34)),"")</f>
        <v/>
      </c>
      <c r="HP34" s="221" t="str">
        <f>IF(HA34&lt;&gt;"",SUMPRODUCT((HL31:HL35=HL34)*(HG31:HG35=HG34)*(HE31:HE35=HE34)*(HI31:HI35&gt;HI34)),"")</f>
        <v/>
      </c>
      <c r="HQ34" s="221" t="str">
        <f>IF(HA34&lt;&gt;"",SUMPRODUCT((HL31:HL35=HL34)*(HG31:HG35=HG34)*(HE31:HE35=HE34)*(HI31:HI35=HI34)*(HJ31:HJ35&gt;HJ34)),"")</f>
        <v/>
      </c>
      <c r="HR34" s="221" t="str">
        <f>IF(HA34&lt;&gt;"",SUMPRODUCT((HL31:HL35=HL34)*(HG31:HG35=HG34)*(HE31:HE35=HE34)*(HI31:HI35=HI34)*(HJ31:HJ35=HJ34)*(HK31:HK35&gt;HK34)),"")</f>
        <v/>
      </c>
      <c r="HS34" s="221" t="str">
        <f>IF(HA34&lt;&gt;"",SUM(HM34:HR34)+3,"")</f>
        <v/>
      </c>
      <c r="HT34" s="221" t="str">
        <f t="shared" ref="HT34" si="147">IF(HA34&lt;&gt;"",INDEX($U$31:$U$35,MATCH(1,$AM$31:$AM$35,0),0),"")</f>
        <v/>
      </c>
      <c r="HU34" s="221" t="str">
        <f ca="1">IF(HT34&lt;&gt;"",HT34,IF(GZ34&lt;&gt;"",GZ34,IF(GF34&lt;&gt;"",GF34,IF(FL34&lt;&gt;"",FL34,EL34))))</f>
        <v>Republic of Ireland</v>
      </c>
      <c r="HV34" s="221">
        <v>4</v>
      </c>
      <c r="HW34" s="221">
        <v>32</v>
      </c>
      <c r="HX34" s="221" t="str">
        <f t="shared" si="3"/>
        <v>Croatia</v>
      </c>
      <c r="HY34" s="223">
        <f ca="1">IF(OFFSET('Prediction Sheet'!$W41,0,HY$1)&lt;&gt;"",OFFSET('Prediction Sheet'!$W41,0,HY$1),0)</f>
        <v>0</v>
      </c>
      <c r="HZ34" s="223">
        <f ca="1">IF(OFFSET('Prediction Sheet'!$Y41,0,HY$1)&lt;&gt;"",OFFSET('Prediction Sheet'!$Y41,0,HY$1),0)</f>
        <v>0</v>
      </c>
      <c r="IA34" s="221" t="str">
        <f t="shared" si="4"/>
        <v>Spain</v>
      </c>
      <c r="IB34" s="221" t="str">
        <f ca="1">IF(AND(OFFSET('Prediction Sheet'!$W41,0,HY$1)&lt;&gt;"",OFFSET('Prediction Sheet'!$Y41,0,HY$1)&lt;&gt;""),IF(HY34&gt;HZ34,"W",IF(HY34=HZ34,"D","L")),"")</f>
        <v/>
      </c>
      <c r="IC34" s="221" t="str">
        <f t="shared" ca="1" si="5"/>
        <v/>
      </c>
      <c r="IV34" s="221">
        <f ca="1">SUM(IV18:IV33)</f>
        <v>16</v>
      </c>
      <c r="MW34" s="223"/>
      <c r="MX34" s="223"/>
      <c r="RU34" s="223"/>
      <c r="RV34" s="223"/>
      <c r="WS34" s="223"/>
      <c r="WT34" s="223"/>
      <c r="ABQ34" s="223"/>
      <c r="ABR34" s="223"/>
      <c r="AGO34" s="223"/>
      <c r="AGP34" s="223"/>
      <c r="ALM34" s="223"/>
      <c r="ALN34" s="223"/>
      <c r="AQK34" s="223"/>
      <c r="AQL34" s="223"/>
      <c r="AVI34" s="223"/>
      <c r="AVJ34" s="223"/>
      <c r="BAG34" s="223"/>
      <c r="BAH34" s="223"/>
      <c r="BFE34" s="223"/>
      <c r="BFF34" s="223"/>
      <c r="BKC34" s="223"/>
      <c r="BKD34" s="223"/>
      <c r="BPA34" s="223"/>
      <c r="BPB34" s="223"/>
      <c r="BTY34" s="223"/>
      <c r="BTZ34" s="223"/>
      <c r="BYW34" s="223"/>
      <c r="BYX34" s="223"/>
      <c r="CDU34" s="223"/>
      <c r="CDV34" s="223"/>
      <c r="CIS34" s="223"/>
      <c r="CIT34" s="223"/>
      <c r="CNQ34" s="223"/>
      <c r="CNR34" s="223"/>
      <c r="CSO34" s="223"/>
      <c r="CSP34" s="223"/>
      <c r="CXM34" s="223"/>
      <c r="CXN34" s="223"/>
      <c r="DCK34" s="223"/>
      <c r="DCL34" s="223"/>
      <c r="DHI34" s="223"/>
      <c r="DHJ34" s="223"/>
      <c r="DMG34" s="223"/>
      <c r="DMH34" s="223"/>
      <c r="DRE34" s="223"/>
      <c r="DRF34" s="223"/>
      <c r="DWC34" s="223"/>
      <c r="DWD34" s="223"/>
      <c r="EBA34" s="223"/>
      <c r="EBB34" s="223"/>
      <c r="EFY34" s="223"/>
      <c r="EFZ34" s="223"/>
      <c r="EKW34" s="223"/>
      <c r="EKX34" s="223"/>
      <c r="EPU34" s="223"/>
      <c r="EPV34" s="223"/>
      <c r="EUS34" s="223"/>
      <c r="EUT34" s="223"/>
      <c r="EZQ34" s="223"/>
      <c r="EZR34" s="223"/>
      <c r="FEO34" s="223"/>
      <c r="FEP34" s="223"/>
      <c r="FJM34" s="223"/>
      <c r="FJN34" s="223"/>
      <c r="FOK34" s="223"/>
      <c r="FOL34" s="223"/>
      <c r="FTI34" s="223"/>
      <c r="FTJ34" s="223"/>
      <c r="FYG34" s="223"/>
      <c r="FYH34" s="223"/>
      <c r="GDE34" s="223"/>
      <c r="GDF34" s="223"/>
      <c r="GIC34" s="223"/>
      <c r="GID34" s="223"/>
      <c r="GNA34" s="223"/>
      <c r="GNB34" s="223"/>
      <c r="GRY34" s="223"/>
      <c r="GRZ34" s="223"/>
      <c r="GWW34" s="223"/>
      <c r="GWX34" s="223"/>
      <c r="HBU34" s="223"/>
      <c r="HBV34" s="223"/>
      <c r="HGS34" s="223"/>
      <c r="HGT34" s="223"/>
      <c r="HLQ34" s="223"/>
      <c r="HLR34" s="223"/>
      <c r="HQO34" s="223"/>
      <c r="HQP34" s="223"/>
      <c r="HVM34" s="223"/>
      <c r="HVN34" s="223"/>
      <c r="IAK34" s="223"/>
      <c r="IAL34" s="223"/>
      <c r="IFI34" s="223"/>
      <c r="IFJ34" s="223"/>
      <c r="IKG34" s="223"/>
      <c r="IKH34" s="223"/>
      <c r="IPE34" s="223"/>
      <c r="IPF34" s="223"/>
      <c r="IUC34" s="223"/>
      <c r="IUD34" s="223"/>
      <c r="IZA34" s="223"/>
      <c r="IZB34" s="223"/>
      <c r="JDY34" s="223"/>
      <c r="JDZ34" s="223"/>
      <c r="JIW34" s="223"/>
      <c r="JIX34" s="223"/>
      <c r="JNU34" s="223"/>
      <c r="JNV34" s="223"/>
      <c r="JSS34" s="223"/>
      <c r="JST34" s="223"/>
      <c r="JXQ34" s="223"/>
      <c r="JXR34" s="223"/>
      <c r="KCO34" s="223"/>
      <c r="KCP34" s="223"/>
      <c r="KHM34" s="223"/>
      <c r="KHN34" s="223"/>
      <c r="KMK34" s="223"/>
      <c r="KML34" s="223"/>
      <c r="KRI34" s="223"/>
      <c r="KRJ34" s="223"/>
      <c r="KWG34" s="223"/>
      <c r="KWH34" s="223"/>
      <c r="LBE34" s="223"/>
      <c r="LBF34" s="223"/>
      <c r="LGC34" s="223"/>
      <c r="LGD34" s="223"/>
      <c r="LLA34" s="223"/>
      <c r="LLB34" s="223"/>
      <c r="LPY34" s="223"/>
      <c r="LPZ34" s="223"/>
      <c r="LUW34" s="223"/>
      <c r="LUX34" s="223"/>
      <c r="LZU34" s="223"/>
      <c r="LZV34" s="223"/>
      <c r="MES34" s="223"/>
      <c r="MET34" s="223"/>
      <c r="MJQ34" s="223"/>
      <c r="MJR34" s="223"/>
      <c r="MOO34" s="223"/>
      <c r="MOP34" s="223"/>
      <c r="MTM34" s="223"/>
      <c r="MTN34" s="223"/>
      <c r="MYK34" s="223"/>
      <c r="MYL34" s="223"/>
      <c r="NDI34" s="223"/>
      <c r="NDJ34" s="223"/>
      <c r="NIG34" s="223"/>
      <c r="NIH34" s="223"/>
      <c r="NNE34" s="223"/>
      <c r="NNF34" s="223"/>
      <c r="NSC34" s="223"/>
      <c r="NSD34" s="223"/>
      <c r="NXA34" s="223"/>
      <c r="NXB34" s="223"/>
      <c r="OBY34" s="223"/>
      <c r="OBZ34" s="223"/>
      <c r="OGW34" s="223"/>
      <c r="OGX34" s="223"/>
      <c r="OLU34" s="223"/>
      <c r="OLV34" s="223"/>
      <c r="OQS34" s="223"/>
      <c r="OQT34" s="223"/>
      <c r="OVQ34" s="223"/>
      <c r="OVR34" s="223"/>
      <c r="PAO34" s="223"/>
      <c r="PAP34" s="223"/>
      <c r="PFM34" s="223"/>
      <c r="PFN34" s="223"/>
      <c r="PKK34" s="223"/>
      <c r="PKL34" s="223"/>
      <c r="PPI34" s="223"/>
      <c r="PPJ34" s="223"/>
      <c r="PUG34" s="223"/>
      <c r="PUH34" s="223"/>
      <c r="PZE34" s="223"/>
      <c r="PZF34" s="223"/>
      <c r="QEC34" s="223"/>
      <c r="QED34" s="223"/>
      <c r="QJA34" s="223"/>
      <c r="QJB34" s="223"/>
      <c r="QNY34" s="223"/>
      <c r="QNZ34" s="223"/>
      <c r="QSW34" s="223"/>
      <c r="QSX34" s="223"/>
      <c r="QXU34" s="223"/>
      <c r="QXV34" s="223"/>
      <c r="RCS34" s="223"/>
      <c r="RCT34" s="223"/>
      <c r="RHQ34" s="223"/>
      <c r="RHR34" s="223"/>
      <c r="RMO34" s="223"/>
      <c r="RMP34" s="223"/>
      <c r="RRM34" s="223"/>
      <c r="RRN34" s="223"/>
      <c r="RWK34" s="223"/>
      <c r="RWL34" s="223"/>
      <c r="SBI34" s="223"/>
      <c r="SBJ34" s="223"/>
    </row>
    <row r="35" spans="1:1024 1129:2048 2153:3072 3177:4096 4201:5120 5225:6144 6249:7168 7273:8192 8297:9216 9321:10240 10345:11264 11369:12288 12393:12928" x14ac:dyDescent="0.2">
      <c r="CY35" s="221">
        <v>33</v>
      </c>
      <c r="CZ35" s="221" t="str">
        <f>Tournament!H45</f>
        <v>Iceland</v>
      </c>
      <c r="DA35" s="221">
        <f>IF(AND(Tournament!J45&lt;&gt;"",Tournament!L45&lt;&gt;""),Tournament!J45,0)</f>
        <v>0</v>
      </c>
      <c r="DB35" s="221">
        <f>IF(AND(Tournament!L45&lt;&gt;"",Tournament!J45&lt;&gt;""),Tournament!L45,0)</f>
        <v>0</v>
      </c>
      <c r="DC35" s="221" t="str">
        <f>Tournament!N45</f>
        <v>Austria</v>
      </c>
      <c r="DD35" s="221" t="str">
        <f>IF(AND(Tournament!J45&lt;&gt;"",Tournament!L45&lt;&gt;""),IF(DA35&gt;DB35,"W",IF(DA35=DB35,"D","L")),"")</f>
        <v/>
      </c>
      <c r="DE35" s="221" t="str">
        <f t="shared" si="0"/>
        <v/>
      </c>
      <c r="HW35" s="221">
        <v>33</v>
      </c>
      <c r="HX35" s="221" t="str">
        <f t="shared" si="3"/>
        <v>Iceland</v>
      </c>
      <c r="HY35" s="223">
        <f ca="1">IF(OFFSET('Prediction Sheet'!$W42,0,HY$1)&lt;&gt;"",OFFSET('Prediction Sheet'!$W42,0,HY$1),0)</f>
        <v>0</v>
      </c>
      <c r="HZ35" s="223">
        <f ca="1">IF(OFFSET('Prediction Sheet'!$Y42,0,HY$1)&lt;&gt;"",OFFSET('Prediction Sheet'!$Y42,0,HY$1),0)</f>
        <v>0</v>
      </c>
      <c r="IA35" s="221" t="str">
        <f t="shared" si="4"/>
        <v>Austria</v>
      </c>
      <c r="IB35" s="221" t="str">
        <f ca="1">IF(AND(OFFSET('Prediction Sheet'!$W42,0,HY$1)&lt;&gt;"",OFFSET('Prediction Sheet'!$Y42,0,HY$1)&lt;&gt;""),IF(HY35&gt;HZ35,"W",IF(HY35=HZ35,"D","L")),"")</f>
        <v/>
      </c>
      <c r="IC35" s="221" t="str">
        <f t="shared" ca="1" si="5"/>
        <v/>
      </c>
      <c r="MW35" s="223"/>
      <c r="MX35" s="223"/>
      <c r="RU35" s="223"/>
      <c r="RV35" s="223"/>
      <c r="WS35" s="223"/>
      <c r="WT35" s="223"/>
      <c r="ABQ35" s="223"/>
      <c r="ABR35" s="223"/>
      <c r="AGO35" s="223"/>
      <c r="AGP35" s="223"/>
      <c r="ALM35" s="223"/>
      <c r="ALN35" s="223"/>
      <c r="AQK35" s="223"/>
      <c r="AQL35" s="223"/>
      <c r="AVI35" s="223"/>
      <c r="AVJ35" s="223"/>
      <c r="BAG35" s="223"/>
      <c r="BAH35" s="223"/>
      <c r="BFE35" s="223"/>
      <c r="BFF35" s="223"/>
      <c r="BKC35" s="223"/>
      <c r="BKD35" s="223"/>
      <c r="BPA35" s="223"/>
      <c r="BPB35" s="223"/>
      <c r="BTY35" s="223"/>
      <c r="BTZ35" s="223"/>
      <c r="BYW35" s="223"/>
      <c r="BYX35" s="223"/>
      <c r="CDU35" s="223"/>
      <c r="CDV35" s="223"/>
      <c r="CIS35" s="223"/>
      <c r="CIT35" s="223"/>
      <c r="CNQ35" s="223"/>
      <c r="CNR35" s="223"/>
      <c r="CSO35" s="223"/>
      <c r="CSP35" s="223"/>
      <c r="CXM35" s="223"/>
      <c r="CXN35" s="223"/>
      <c r="DCK35" s="223"/>
      <c r="DCL35" s="223"/>
      <c r="DHI35" s="223"/>
      <c r="DHJ35" s="223"/>
      <c r="DMG35" s="223"/>
      <c r="DMH35" s="223"/>
      <c r="DRE35" s="223"/>
      <c r="DRF35" s="223"/>
      <c r="DWC35" s="223"/>
      <c r="DWD35" s="223"/>
      <c r="EBA35" s="223"/>
      <c r="EBB35" s="223"/>
      <c r="EFY35" s="223"/>
      <c r="EFZ35" s="223"/>
      <c r="EKW35" s="223"/>
      <c r="EKX35" s="223"/>
      <c r="EPU35" s="223"/>
      <c r="EPV35" s="223"/>
      <c r="EUS35" s="223"/>
      <c r="EUT35" s="223"/>
      <c r="EZQ35" s="223"/>
      <c r="EZR35" s="223"/>
      <c r="FEO35" s="223"/>
      <c r="FEP35" s="223"/>
      <c r="FJM35" s="223"/>
      <c r="FJN35" s="223"/>
      <c r="FOK35" s="223"/>
      <c r="FOL35" s="223"/>
      <c r="FTI35" s="223"/>
      <c r="FTJ35" s="223"/>
      <c r="FYG35" s="223"/>
      <c r="FYH35" s="223"/>
      <c r="GDE35" s="223"/>
      <c r="GDF35" s="223"/>
      <c r="GIC35" s="223"/>
      <c r="GID35" s="223"/>
      <c r="GNA35" s="223"/>
      <c r="GNB35" s="223"/>
      <c r="GRY35" s="223"/>
      <c r="GRZ35" s="223"/>
      <c r="GWW35" s="223"/>
      <c r="GWX35" s="223"/>
      <c r="HBU35" s="223"/>
      <c r="HBV35" s="223"/>
      <c r="HGS35" s="223"/>
      <c r="HGT35" s="223"/>
      <c r="HLQ35" s="223"/>
      <c r="HLR35" s="223"/>
      <c r="HQO35" s="223"/>
      <c r="HQP35" s="223"/>
      <c r="HVM35" s="223"/>
      <c r="HVN35" s="223"/>
      <c r="IAK35" s="223"/>
      <c r="IAL35" s="223"/>
      <c r="IFI35" s="223"/>
      <c r="IFJ35" s="223"/>
      <c r="IKG35" s="223"/>
      <c r="IKH35" s="223"/>
      <c r="IPE35" s="223"/>
      <c r="IPF35" s="223"/>
      <c r="IUC35" s="223"/>
      <c r="IUD35" s="223"/>
      <c r="IZA35" s="223"/>
      <c r="IZB35" s="223"/>
      <c r="JDY35" s="223"/>
      <c r="JDZ35" s="223"/>
      <c r="JIW35" s="223"/>
      <c r="JIX35" s="223"/>
      <c r="JNU35" s="223"/>
      <c r="JNV35" s="223"/>
      <c r="JSS35" s="223"/>
      <c r="JST35" s="223"/>
      <c r="JXQ35" s="223"/>
      <c r="JXR35" s="223"/>
      <c r="KCO35" s="223"/>
      <c r="KCP35" s="223"/>
      <c r="KHM35" s="223"/>
      <c r="KHN35" s="223"/>
      <c r="KMK35" s="223"/>
      <c r="KML35" s="223"/>
      <c r="KRI35" s="223"/>
      <c r="KRJ35" s="223"/>
      <c r="KWG35" s="223"/>
      <c r="KWH35" s="223"/>
      <c r="LBE35" s="223"/>
      <c r="LBF35" s="223"/>
      <c r="LGC35" s="223"/>
      <c r="LGD35" s="223"/>
      <c r="LLA35" s="223"/>
      <c r="LLB35" s="223"/>
      <c r="LPY35" s="223"/>
      <c r="LPZ35" s="223"/>
      <c r="LUW35" s="223"/>
      <c r="LUX35" s="223"/>
      <c r="LZU35" s="223"/>
      <c r="LZV35" s="223"/>
      <c r="MES35" s="223"/>
      <c r="MET35" s="223"/>
      <c r="MJQ35" s="223"/>
      <c r="MJR35" s="223"/>
      <c r="MOO35" s="223"/>
      <c r="MOP35" s="223"/>
      <c r="MTM35" s="223"/>
      <c r="MTN35" s="223"/>
      <c r="MYK35" s="223"/>
      <c r="MYL35" s="223"/>
      <c r="NDI35" s="223"/>
      <c r="NDJ35" s="223"/>
      <c r="NIG35" s="223"/>
      <c r="NIH35" s="223"/>
      <c r="NNE35" s="223"/>
      <c r="NNF35" s="223"/>
      <c r="NSC35" s="223"/>
      <c r="NSD35" s="223"/>
      <c r="NXA35" s="223"/>
      <c r="NXB35" s="223"/>
      <c r="OBY35" s="223"/>
      <c r="OBZ35" s="223"/>
      <c r="OGW35" s="223"/>
      <c r="OGX35" s="223"/>
      <c r="OLU35" s="223"/>
      <c r="OLV35" s="223"/>
      <c r="OQS35" s="223"/>
      <c r="OQT35" s="223"/>
      <c r="OVQ35" s="223"/>
      <c r="OVR35" s="223"/>
      <c r="PAO35" s="223"/>
      <c r="PAP35" s="223"/>
      <c r="PFM35" s="223"/>
      <c r="PFN35" s="223"/>
      <c r="PKK35" s="223"/>
      <c r="PKL35" s="223"/>
      <c r="PPI35" s="223"/>
      <c r="PPJ35" s="223"/>
      <c r="PUG35" s="223"/>
      <c r="PUH35" s="223"/>
      <c r="PZE35" s="223"/>
      <c r="PZF35" s="223"/>
      <c r="QEC35" s="223"/>
      <c r="QED35" s="223"/>
      <c r="QJA35" s="223"/>
      <c r="QJB35" s="223"/>
      <c r="QNY35" s="223"/>
      <c r="QNZ35" s="223"/>
      <c r="QSW35" s="223"/>
      <c r="QSX35" s="223"/>
      <c r="QXU35" s="223"/>
      <c r="QXV35" s="223"/>
      <c r="RCS35" s="223"/>
      <c r="RCT35" s="223"/>
      <c r="RHQ35" s="223"/>
      <c r="RHR35" s="223"/>
      <c r="RMO35" s="223"/>
      <c r="RMP35" s="223"/>
      <c r="RRM35" s="223"/>
      <c r="RRN35" s="223"/>
      <c r="RWK35" s="223"/>
      <c r="RWL35" s="223"/>
      <c r="SBI35" s="223"/>
      <c r="SBJ35" s="223"/>
    </row>
    <row r="36" spans="1:1024 1129:2048 2153:3072 3177:4096 4201:5120 5225:6144 6249:7168 7273:8192 8297:9216 9321:10240 10345:11264 11369:12288 12393:12928" x14ac:dyDescent="0.2">
      <c r="CY36" s="221">
        <v>34</v>
      </c>
      <c r="CZ36" s="221" t="str">
        <f>Tournament!H46</f>
        <v>Hungary</v>
      </c>
      <c r="DA36" s="221">
        <f>IF(AND(Tournament!J46&lt;&gt;"",Tournament!L46&lt;&gt;""),Tournament!J46,0)</f>
        <v>0</v>
      </c>
      <c r="DB36" s="221">
        <f>IF(AND(Tournament!L46&lt;&gt;"",Tournament!J46&lt;&gt;""),Tournament!L46,0)</f>
        <v>0</v>
      </c>
      <c r="DC36" s="221" t="str">
        <f>Tournament!N46</f>
        <v>Portugal</v>
      </c>
      <c r="DD36" s="221" t="str">
        <f>IF(AND(Tournament!J46&lt;&gt;"",Tournament!L46&lt;&gt;""),IF(DA36&gt;DB36,"W",IF(DA36=DB36,"D","L")),"")</f>
        <v/>
      </c>
      <c r="DE36" s="221" t="str">
        <f t="shared" si="0"/>
        <v/>
      </c>
      <c r="HW36" s="221">
        <v>34</v>
      </c>
      <c r="HX36" s="221" t="str">
        <f t="shared" si="3"/>
        <v>Hungary</v>
      </c>
      <c r="HY36" s="223">
        <f ca="1">IF(OFFSET('Prediction Sheet'!$W43,0,HY$1)&lt;&gt;"",OFFSET('Prediction Sheet'!$W43,0,HY$1),0)</f>
        <v>0</v>
      </c>
      <c r="HZ36" s="223">
        <f ca="1">IF(OFFSET('Prediction Sheet'!$Y43,0,HY$1)&lt;&gt;"",OFFSET('Prediction Sheet'!$Y43,0,HY$1),0)</f>
        <v>0</v>
      </c>
      <c r="IA36" s="221" t="str">
        <f t="shared" si="4"/>
        <v>Portugal</v>
      </c>
      <c r="IB36" s="221" t="str">
        <f ca="1">IF(AND(OFFSET('Prediction Sheet'!$W43,0,HY$1)&lt;&gt;"",OFFSET('Prediction Sheet'!$Y43,0,HY$1)&lt;&gt;""),IF(HY36&gt;HZ36,"W",IF(HY36=HZ36,"D","L")),"")</f>
        <v/>
      </c>
      <c r="IC36" s="221" t="str">
        <f t="shared" ca="1" si="5"/>
        <v/>
      </c>
      <c r="MW36" s="223"/>
      <c r="MX36" s="223"/>
      <c r="RU36" s="223"/>
      <c r="RV36" s="223"/>
      <c r="WS36" s="223"/>
      <c r="WT36" s="223"/>
      <c r="ABQ36" s="223"/>
      <c r="ABR36" s="223"/>
      <c r="AGO36" s="223"/>
      <c r="AGP36" s="223"/>
      <c r="ALM36" s="223"/>
      <c r="ALN36" s="223"/>
      <c r="AQK36" s="223"/>
      <c r="AQL36" s="223"/>
      <c r="AVI36" s="223"/>
      <c r="AVJ36" s="223"/>
      <c r="BAG36" s="223"/>
      <c r="BAH36" s="223"/>
      <c r="BFE36" s="223"/>
      <c r="BFF36" s="223"/>
      <c r="BKC36" s="223"/>
      <c r="BKD36" s="223"/>
      <c r="BPA36" s="223"/>
      <c r="BPB36" s="223"/>
      <c r="BTY36" s="223"/>
      <c r="BTZ36" s="223"/>
      <c r="BYW36" s="223"/>
      <c r="BYX36" s="223"/>
      <c r="CDU36" s="223"/>
      <c r="CDV36" s="223"/>
      <c r="CIS36" s="223"/>
      <c r="CIT36" s="223"/>
      <c r="CNQ36" s="223"/>
      <c r="CNR36" s="223"/>
      <c r="CSO36" s="223"/>
      <c r="CSP36" s="223"/>
      <c r="CXM36" s="223"/>
      <c r="CXN36" s="223"/>
      <c r="DCK36" s="223"/>
      <c r="DCL36" s="223"/>
      <c r="DHI36" s="223"/>
      <c r="DHJ36" s="223"/>
      <c r="DMG36" s="223"/>
      <c r="DMH36" s="223"/>
      <c r="DRE36" s="223"/>
      <c r="DRF36" s="223"/>
      <c r="DWC36" s="223"/>
      <c r="DWD36" s="223"/>
      <c r="EBA36" s="223"/>
      <c r="EBB36" s="223"/>
      <c r="EFY36" s="223"/>
      <c r="EFZ36" s="223"/>
      <c r="EKW36" s="223"/>
      <c r="EKX36" s="223"/>
      <c r="EPU36" s="223"/>
      <c r="EPV36" s="223"/>
      <c r="EUS36" s="223"/>
      <c r="EUT36" s="223"/>
      <c r="EZQ36" s="223"/>
      <c r="EZR36" s="223"/>
      <c r="FEO36" s="223"/>
      <c r="FEP36" s="223"/>
      <c r="FJM36" s="223"/>
      <c r="FJN36" s="223"/>
      <c r="FOK36" s="223"/>
      <c r="FOL36" s="223"/>
      <c r="FTI36" s="223"/>
      <c r="FTJ36" s="223"/>
      <c r="FYG36" s="223"/>
      <c r="FYH36" s="223"/>
      <c r="GDE36" s="223"/>
      <c r="GDF36" s="223"/>
      <c r="GIC36" s="223"/>
      <c r="GID36" s="223"/>
      <c r="GNA36" s="223"/>
      <c r="GNB36" s="223"/>
      <c r="GRY36" s="223"/>
      <c r="GRZ36" s="223"/>
      <c r="GWW36" s="223"/>
      <c r="GWX36" s="223"/>
      <c r="HBU36" s="223"/>
      <c r="HBV36" s="223"/>
      <c r="HGS36" s="223"/>
      <c r="HGT36" s="223"/>
      <c r="HLQ36" s="223"/>
      <c r="HLR36" s="223"/>
      <c r="HQO36" s="223"/>
      <c r="HQP36" s="223"/>
      <c r="HVM36" s="223"/>
      <c r="HVN36" s="223"/>
      <c r="IAK36" s="223"/>
      <c r="IAL36" s="223"/>
      <c r="IFI36" s="223"/>
      <c r="IFJ36" s="223"/>
      <c r="IKG36" s="223"/>
      <c r="IKH36" s="223"/>
      <c r="IPE36" s="223"/>
      <c r="IPF36" s="223"/>
      <c r="IUC36" s="223"/>
      <c r="IUD36" s="223"/>
      <c r="IZA36" s="223"/>
      <c r="IZB36" s="223"/>
      <c r="JDY36" s="223"/>
      <c r="JDZ36" s="223"/>
      <c r="JIW36" s="223"/>
      <c r="JIX36" s="223"/>
      <c r="JNU36" s="223"/>
      <c r="JNV36" s="223"/>
      <c r="JSS36" s="223"/>
      <c r="JST36" s="223"/>
      <c r="JXQ36" s="223"/>
      <c r="JXR36" s="223"/>
      <c r="KCO36" s="223"/>
      <c r="KCP36" s="223"/>
      <c r="KHM36" s="223"/>
      <c r="KHN36" s="223"/>
      <c r="KMK36" s="223"/>
      <c r="KML36" s="223"/>
      <c r="KRI36" s="223"/>
      <c r="KRJ36" s="223"/>
      <c r="KWG36" s="223"/>
      <c r="KWH36" s="223"/>
      <c r="LBE36" s="223"/>
      <c r="LBF36" s="223"/>
      <c r="LGC36" s="223"/>
      <c r="LGD36" s="223"/>
      <c r="LLA36" s="223"/>
      <c r="LLB36" s="223"/>
      <c r="LPY36" s="223"/>
      <c r="LPZ36" s="223"/>
      <c r="LUW36" s="223"/>
      <c r="LUX36" s="223"/>
      <c r="LZU36" s="223"/>
      <c r="LZV36" s="223"/>
      <c r="MES36" s="223"/>
      <c r="MET36" s="223"/>
      <c r="MJQ36" s="223"/>
      <c r="MJR36" s="223"/>
      <c r="MOO36" s="223"/>
      <c r="MOP36" s="223"/>
      <c r="MTM36" s="223"/>
      <c r="MTN36" s="223"/>
      <c r="MYK36" s="223"/>
      <c r="MYL36" s="223"/>
      <c r="NDI36" s="223"/>
      <c r="NDJ36" s="223"/>
      <c r="NIG36" s="223"/>
      <c r="NIH36" s="223"/>
      <c r="NNE36" s="223"/>
      <c r="NNF36" s="223"/>
      <c r="NSC36" s="223"/>
      <c r="NSD36" s="223"/>
      <c r="NXA36" s="223"/>
      <c r="NXB36" s="223"/>
      <c r="OBY36" s="223"/>
      <c r="OBZ36" s="223"/>
      <c r="OGW36" s="223"/>
      <c r="OGX36" s="223"/>
      <c r="OLU36" s="223"/>
      <c r="OLV36" s="223"/>
      <c r="OQS36" s="223"/>
      <c r="OQT36" s="223"/>
      <c r="OVQ36" s="223"/>
      <c r="OVR36" s="223"/>
      <c r="PAO36" s="223"/>
      <c r="PAP36" s="223"/>
      <c r="PFM36" s="223"/>
      <c r="PFN36" s="223"/>
      <c r="PKK36" s="223"/>
      <c r="PKL36" s="223"/>
      <c r="PPI36" s="223"/>
      <c r="PPJ36" s="223"/>
      <c r="PUG36" s="223"/>
      <c r="PUH36" s="223"/>
      <c r="PZE36" s="223"/>
      <c r="PZF36" s="223"/>
      <c r="QEC36" s="223"/>
      <c r="QED36" s="223"/>
      <c r="QJA36" s="223"/>
      <c r="QJB36" s="223"/>
      <c r="QNY36" s="223"/>
      <c r="QNZ36" s="223"/>
      <c r="QSW36" s="223"/>
      <c r="QSX36" s="223"/>
      <c r="QXU36" s="223"/>
      <c r="QXV36" s="223"/>
      <c r="RCS36" s="223"/>
      <c r="RCT36" s="223"/>
      <c r="RHQ36" s="223"/>
      <c r="RHR36" s="223"/>
      <c r="RMO36" s="223"/>
      <c r="RMP36" s="223"/>
      <c r="RRM36" s="223"/>
      <c r="RRN36" s="223"/>
      <c r="RWK36" s="223"/>
      <c r="RWL36" s="223"/>
      <c r="SBI36" s="223"/>
      <c r="SBJ36" s="223"/>
    </row>
    <row r="37" spans="1:1024 1129:2048 2153:3072 3177:4096 4201:5120 5225:6144 6249:7168 7273:8192 8297:9216 9321:10240 10345:11264 11369:12288 12393:12928" x14ac:dyDescent="0.2">
      <c r="A37" s="221">
        <f>VLOOKUP(B37,CW37:CX41,2,FALSE)</f>
        <v>1</v>
      </c>
      <c r="B37" s="221" t="str">
        <f>'Countries and Timezone'!C27</f>
        <v>Portugal</v>
      </c>
      <c r="C37" s="221">
        <f>SUMPRODUCT((CZ3:CZ42=B37)*(DD3:DD42="W"))+SUMPRODUCT((DC3:DC42=B37)*(DE3:DE42="W"))</f>
        <v>0</v>
      </c>
      <c r="D37" s="221">
        <f>SUMPRODUCT((CZ3:CZ42=B37)*(DD3:DD42="D"))+SUMPRODUCT((DC3:DC42=B37)*(DE3:DE42="D"))</f>
        <v>0</v>
      </c>
      <c r="E37" s="221">
        <f>SUMPRODUCT((CZ3:CZ42=B37)*(DD3:DD42="L"))+SUMPRODUCT((DC3:DC42=B37)*(DE3:DE42="L"))</f>
        <v>0</v>
      </c>
      <c r="F37" s="221">
        <f>SUMIF(CZ3:CZ60,B37,DA3:DA60)+SUMIF(DC3:DC60,B37,DB3:DB60)</f>
        <v>0</v>
      </c>
      <c r="G37" s="221">
        <f>SUMIF(DC3:DC60,B37,DA3:DA60)+SUMIF(CZ3:CZ60,B37,DB3:DB60)</f>
        <v>0</v>
      </c>
      <c r="H37" s="221">
        <f t="shared" ref="H37:H40" si="148">F37-G37+1000</f>
        <v>1000</v>
      </c>
      <c r="I37" s="221">
        <f t="shared" ref="I37:I40" si="149">C37*3+D37*1</f>
        <v>0</v>
      </c>
      <c r="J37" s="221">
        <v>21</v>
      </c>
      <c r="K37" s="221">
        <f>IF(COUNTIF(I37:I41,4)&lt;&gt;4,RANK(I37,I37:I41),I77)</f>
        <v>1</v>
      </c>
      <c r="M37" s="221">
        <f>SUMPRODUCT((K37:K40=K37)*(J37:J40&lt;J37))+K37</f>
        <v>4</v>
      </c>
      <c r="N37" s="221" t="str">
        <f>INDEX(B37:B41,MATCH(1,M37:M41,0),0)</f>
        <v>Iceland</v>
      </c>
      <c r="O37" s="221">
        <f>INDEX(K37:K41,MATCH(N37,B37:B41,0),0)</f>
        <v>1</v>
      </c>
      <c r="P37" s="221" t="str">
        <f>IF(O38=1,N37,"")</f>
        <v>Iceland</v>
      </c>
      <c r="Q37" s="221" t="str">
        <f>IF(O39=2,N38,"")</f>
        <v/>
      </c>
      <c r="R37" s="221" t="str">
        <f>IF(O40=3,N39,"")</f>
        <v/>
      </c>
      <c r="S37" s="221" t="str">
        <f>IF(O41=4,N40,"")</f>
        <v/>
      </c>
      <c r="U37" s="221" t="str">
        <f>IF(P37&lt;&gt;"",P37,"")</f>
        <v>Iceland</v>
      </c>
      <c r="V37" s="221">
        <f>SUMPRODUCT((CZ3:CZ42=U37)*(DC3:DC42=U38)*(DD3:DD42="W"))+SUMPRODUCT((CZ3:CZ42=U37)*(DC3:DC42=U39)*(DD3:DD42="W"))+SUMPRODUCT((CZ3:CZ42=U37)*(DC3:DC42=U40)*(DD3:DD42="W"))+SUMPRODUCT((CZ3:CZ42=U37)*(DC3:DC42=U41)*(DD3:DD42="W"))+SUMPRODUCT((CZ3:CZ42=U38)*(DC3:DC42=U37)*(DE3:DE42="W"))+SUMPRODUCT((CZ3:CZ42=U39)*(DC3:DC42=U37)*(DE3:DE42="W"))+SUMPRODUCT((CZ3:CZ42=U40)*(DC3:DC42=U37)*(DE3:DE42="W"))+SUMPRODUCT((CZ3:CZ42=U41)*(DC3:DC42=U37)*(DE3:DE42="W"))</f>
        <v>0</v>
      </c>
      <c r="W37" s="221">
        <f>SUMPRODUCT((CZ3:CZ42=U37)*(DC3:DC42=U38)*(DD3:DD42="D"))+SUMPRODUCT((CZ3:CZ42=U37)*(DC3:DC42=U39)*(DD3:DD42="D"))+SUMPRODUCT((CZ3:CZ42=U37)*(DC3:DC42=U40)*(DD3:DD42="D"))+SUMPRODUCT((CZ3:CZ42=U37)*(DC3:DC42=U41)*(DD3:DD42="D"))+SUMPRODUCT((CZ3:CZ42=U38)*(DC3:DC42=U37)*(DD3:DD42="D"))+SUMPRODUCT((CZ3:CZ42=U39)*(DC3:DC42=U37)*(DD3:DD42="D"))+SUMPRODUCT((CZ3:CZ42=U40)*(DC3:DC42=U37)*(DD3:DD42="D"))+SUMPRODUCT((CZ3:CZ42=U41)*(DC3:DC42=U37)*(DD3:DD42="D"))</f>
        <v>0</v>
      </c>
      <c r="X37" s="221">
        <f>SUMPRODUCT((CZ3:CZ42=U37)*(DC3:DC42=U38)*(DD3:DD42="L"))+SUMPRODUCT((CZ3:CZ42=U37)*(DC3:DC42=U39)*(DD3:DD42="L"))+SUMPRODUCT((CZ3:CZ42=U37)*(DC3:DC42=U40)*(DD3:DD42="L"))+SUMPRODUCT((CZ3:CZ42=U37)*(DC3:DC42=U41)*(DD3:DD42="L"))+SUMPRODUCT((CZ3:CZ42=U38)*(DC3:DC42=U37)*(DE3:DE42="L"))+SUMPRODUCT((CZ3:CZ42=U39)*(DC3:DC42=U37)*(DE3:DE42="L"))+SUMPRODUCT((CZ3:CZ42=U40)*(DC3:DC42=U37)*(DE3:DE42="L"))+SUMPRODUCT((CZ3:CZ42=U41)*(DC3:DC42=U37)*(DE3:DE42="L"))</f>
        <v>0</v>
      </c>
      <c r="Y37" s="221">
        <f>SUMPRODUCT((CZ3:CZ42=U37)*(DC3:DC42=U38)*DA3:DA42)+SUMPRODUCT((CZ3:CZ42=U37)*(DC3:DC42=U39)*DA3:DA42)+SUMPRODUCT((CZ3:CZ42=U37)*(DC3:DC42=U40)*DA3:DA42)+SUMPRODUCT((CZ3:CZ42=U37)*(DC3:DC42=U41)*DA3:DA42)+SUMPRODUCT((CZ3:CZ42=U38)*(DC3:DC42=U37)*DB3:DB42)+SUMPRODUCT((CZ3:CZ42=U39)*(DC3:DC42=U37)*DB3:DB42)+SUMPRODUCT((CZ3:CZ42=U40)*(DC3:DC42=U37)*DB3:DB42)+SUMPRODUCT((CZ3:CZ42=U41)*(DC3:DC42=U37)*DB3:DB42)</f>
        <v>0</v>
      </c>
      <c r="Z37" s="221">
        <f>SUMPRODUCT((CZ3:CZ42=U37)*(DC3:DC42=U38)*DB3:DB42)+SUMPRODUCT((CZ3:CZ42=U37)*(DC3:DC42=U39)*DB3:DB42)+SUMPRODUCT((CZ3:CZ42=U37)*(DC3:DC42=U40)*DB3:DB42)+SUMPRODUCT((CZ3:CZ42=U37)*(DC3:DC42=U41)*DB3:DB42)+SUMPRODUCT((CZ3:CZ42=U38)*(DC3:DC42=U37)*DA3:DA42)+SUMPRODUCT((CZ3:CZ42=U39)*(DC3:DC42=U37)*DA3:DA42)+SUMPRODUCT((CZ3:CZ42=U40)*(DC3:DC42=U37)*DA3:DA42)+SUMPRODUCT((CZ3:CZ42=U41)*(DC3:DC42=U37)*DA3:DA42)</f>
        <v>0</v>
      </c>
      <c r="AA37" s="221">
        <f>Y37-Z37+1000</f>
        <v>1000</v>
      </c>
      <c r="AB37" s="221">
        <f t="shared" ref="AB37:AB40" si="150">IF(U37&lt;&gt;"",V37*3+W37*1,"")</f>
        <v>0</v>
      </c>
      <c r="AC37" s="221">
        <f>IF(U37&lt;&gt;"",VLOOKUP(U37,B4:H40,7,FALSE),"")</f>
        <v>1000</v>
      </c>
      <c r="AD37" s="221">
        <f>IF(U37&lt;&gt;"",VLOOKUP(U37,B4:H40,5,FALSE),"")</f>
        <v>0</v>
      </c>
      <c r="AE37" s="221">
        <f>IF(U37&lt;&gt;"",VLOOKUP(U37,B4:J40,9,FALSE),"")</f>
        <v>4</v>
      </c>
      <c r="AF37" s="221">
        <f t="shared" ref="AF37:AF40" si="151">AB37</f>
        <v>0</v>
      </c>
      <c r="AG37" s="221">
        <f>IF(U37&lt;&gt;"",RANK(AF37,AF37:AF41),"")</f>
        <v>1</v>
      </c>
      <c r="AH37" s="221">
        <f>IF(U37&lt;&gt;"",SUMPRODUCT((AF37:AF41=AF37)*(AA37:AA41&gt;AA37)),"")</f>
        <v>0</v>
      </c>
      <c r="AI37" s="221">
        <f>IF(U37&lt;&gt;"",SUMPRODUCT((AF37:AF41=AF37)*(AA37:AA41=AA37)*(Y37:Y41&gt;Y37)),"")</f>
        <v>0</v>
      </c>
      <c r="AJ37" s="221">
        <f>IF(U37&lt;&gt;"",SUMPRODUCT((AF37:AF41=AF37)*(AA37:AA41=AA37)*(Y37:Y41=Y37)*(AC37:AC41&gt;AC37)),"")</f>
        <v>0</v>
      </c>
      <c r="AK37" s="221">
        <f>IF(U37&lt;&gt;"",SUMPRODUCT((AF37:AF41=AF37)*(AA37:AA41=AA37)*(Y37:Y41=Y37)*(AC37:AC41=AC37)*(AD37:AD41&gt;AD37)),"")</f>
        <v>0</v>
      </c>
      <c r="AL37" s="221">
        <f>IF(U37&lt;&gt;"",SUMPRODUCT((AF37:AF41=AF37)*(AA37:AA41=AA37)*(Y37:Y41=Y37)*(AC37:AC41=AC37)*(AD37:AD41=AD37)*(AE37:AE41&gt;AE37)),"")</f>
        <v>3</v>
      </c>
      <c r="AM37" s="221">
        <f>IF(U37&lt;&gt;"",IF(AM77&lt;&gt;"",IF(T$76=3,AM77,AM77+T$76),SUM(AG37:AL37)),"")</f>
        <v>4</v>
      </c>
      <c r="AN37" s="221" t="str">
        <f>IF(U37&lt;&gt;"",INDEX(U37:U41,MATCH(1,AM37:AM41,0),0),"")</f>
        <v>Portugal</v>
      </c>
      <c r="CW37" s="221" t="str">
        <f>IF(AN37&lt;&gt;"",AN37,N37)</f>
        <v>Portugal</v>
      </c>
      <c r="CX37" s="221">
        <v>1</v>
      </c>
      <c r="CY37" s="221">
        <v>35</v>
      </c>
      <c r="CZ37" s="221" t="str">
        <f>Tournament!H47</f>
        <v>Italy</v>
      </c>
      <c r="DA37" s="221">
        <f>IF(AND(Tournament!J47&lt;&gt;"",Tournament!L47&lt;&gt;""),Tournament!J47,0)</f>
        <v>0</v>
      </c>
      <c r="DB37" s="221">
        <f>IF(AND(Tournament!L47&lt;&gt;"",Tournament!J47&lt;&gt;""),Tournament!L47,0)</f>
        <v>0</v>
      </c>
      <c r="DC37" s="221" t="str">
        <f>Tournament!N47</f>
        <v>Republic of Ireland</v>
      </c>
      <c r="DD37" s="221" t="str">
        <f>IF(AND(Tournament!J47&lt;&gt;"",Tournament!L47&lt;&gt;""),IF(DA37&gt;DB37,"W",IF(DA37=DB37,"D","L")),"")</f>
        <v/>
      </c>
      <c r="DE37" s="221" t="str">
        <f t="shared" si="0"/>
        <v/>
      </c>
      <c r="DY37" s="221">
        <f ca="1">VLOOKUP(DZ37,HU37:HV41,2,FALSE)</f>
        <v>1</v>
      </c>
      <c r="DZ37" s="221" t="str">
        <f>B37</f>
        <v>Portugal</v>
      </c>
      <c r="EA37" s="221">
        <f ca="1">SUMPRODUCT((HX3:HX42=DZ37)*(IB3:IB42="W"))+SUMPRODUCT((IA3:IA42=DZ37)*(IC3:IC42="W"))</f>
        <v>0</v>
      </c>
      <c r="EB37" s="221">
        <f ca="1">SUMPRODUCT((HX3:HX42=DZ37)*(IB3:IB42="D"))+SUMPRODUCT((IA3:IA42=DZ37)*(IC3:IC42="D"))</f>
        <v>0</v>
      </c>
      <c r="EC37" s="221">
        <f ca="1">SUMPRODUCT((HX3:HX42=DZ37)*(IB3:IB42="L"))+SUMPRODUCT((IA3:IA42=DZ37)*(IC3:IC42="L"))</f>
        <v>0</v>
      </c>
      <c r="ED37" s="221">
        <f ca="1">SUMIF(HX3:HX60,DZ37,HY3:HY60)+SUMIF(IA3:IA60,DZ37,HZ3:HZ60)</f>
        <v>0</v>
      </c>
      <c r="EE37" s="221">
        <f ca="1">SUMIF(IA3:IA60,DZ37,HY3:HY60)+SUMIF(HX3:HX60,DZ37,HZ3:HZ60)</f>
        <v>0</v>
      </c>
      <c r="EF37" s="221">
        <f t="shared" ref="EF37:EF40" ca="1" si="152">ED37-EE37+1000</f>
        <v>1000</v>
      </c>
      <c r="EG37" s="221">
        <f t="shared" ref="EG37:EG40" ca="1" si="153">EA37*3+EB37*1</f>
        <v>0</v>
      </c>
      <c r="EH37" s="221">
        <v>21</v>
      </c>
      <c r="EI37" s="221">
        <f ca="1">IF(COUNTIF(EG37:EG41,4)&lt;&gt;4,RANK(EG37,EG37:EG41),EG77)</f>
        <v>1</v>
      </c>
      <c r="EK37" s="221">
        <f ca="1">SUMPRODUCT((EI37:EI40=EI37)*(EH37:EH40&lt;EH37))+EI37</f>
        <v>4</v>
      </c>
      <c r="EL37" s="221" t="str">
        <f ca="1">INDEX(DZ37:DZ41,MATCH(1,EK37:EK41,0),0)</f>
        <v>Iceland</v>
      </c>
      <c r="EM37" s="221">
        <f ca="1">INDEX(EI37:EI41,MATCH(EL37,DZ37:DZ41,0),0)</f>
        <v>1</v>
      </c>
      <c r="EN37" s="221" t="str">
        <f ca="1">IF(EM38=1,EL37,"")</f>
        <v>Iceland</v>
      </c>
      <c r="EO37" s="221" t="str">
        <f ca="1">IF(EM39=2,EL38,"")</f>
        <v/>
      </c>
      <c r="EP37" s="221" t="str">
        <f ca="1">IF(EM40=3,EL39,"")</f>
        <v/>
      </c>
      <c r="EQ37" s="221" t="str">
        <f>IF(EM41=4,EL40,"")</f>
        <v/>
      </c>
      <c r="ES37" s="221" t="str">
        <f ca="1">IF(EN37&lt;&gt;"",EN37,"")</f>
        <v>Iceland</v>
      </c>
      <c r="ET37" s="221">
        <f ca="1">SUMPRODUCT((HX3:HX42=ES37)*(IA3:IA42=ES38)*(IB3:IB42="W"))+SUMPRODUCT((HX3:HX42=ES37)*(IA3:IA42=ES39)*(IB3:IB42="W"))+SUMPRODUCT((HX3:HX42=ES37)*(IA3:IA42=ES40)*(IB3:IB42="W"))+SUMPRODUCT((HX3:HX42=ES37)*(IA3:IA42=ES41)*(IB3:IB42="W"))+SUMPRODUCT((HX3:HX42=ES38)*(IA3:IA42=ES37)*(IC3:IC42="W"))+SUMPRODUCT((HX3:HX42=ES39)*(IA3:IA42=ES37)*(IC3:IC42="W"))+SUMPRODUCT((HX3:HX42=ES40)*(IA3:IA42=ES37)*(IC3:IC42="W"))+SUMPRODUCT((HX3:HX42=ES41)*(IA3:IA42=ES37)*(IC3:IC42="W"))</f>
        <v>0</v>
      </c>
      <c r="EU37" s="221">
        <f ca="1">SUMPRODUCT((HX3:HX42=ES37)*(IA3:IA42=ES38)*(IB3:IB42="D"))+SUMPRODUCT((HX3:HX42=ES37)*(IA3:IA42=ES39)*(IB3:IB42="D"))+SUMPRODUCT((HX3:HX42=ES37)*(IA3:IA42=ES40)*(IB3:IB42="D"))+SUMPRODUCT((HX3:HX42=ES37)*(IA3:IA42=ES41)*(IB3:IB42="D"))+SUMPRODUCT((HX3:HX42=ES38)*(IA3:IA42=ES37)*(IB3:IB42="D"))+SUMPRODUCT((HX3:HX42=ES39)*(IA3:IA42=ES37)*(IB3:IB42="D"))+SUMPRODUCT((HX3:HX42=ES40)*(IA3:IA42=ES37)*(IB3:IB42="D"))+SUMPRODUCT((HX3:HX42=ES41)*(IA3:IA42=ES37)*(IB3:IB42="D"))</f>
        <v>0</v>
      </c>
      <c r="EV37" s="221">
        <f ca="1">SUMPRODUCT((HX3:HX42=ES37)*(IA3:IA42=ES38)*(IB3:IB42="L"))+SUMPRODUCT((HX3:HX42=ES37)*(IA3:IA42=ES39)*(IB3:IB42="L"))+SUMPRODUCT((HX3:HX42=ES37)*(IA3:IA42=ES40)*(IB3:IB42="L"))+SUMPRODUCT((HX3:HX42=ES37)*(IA3:IA42=ES41)*(IB3:IB42="L"))+SUMPRODUCT((HX3:HX42=ES38)*(IA3:IA42=ES37)*(IC3:IC42="L"))+SUMPRODUCT((HX3:HX42=ES39)*(IA3:IA42=ES37)*(IC3:IC42="L"))+SUMPRODUCT((HX3:HX42=ES40)*(IA3:IA42=ES37)*(IC3:IC42="L"))+SUMPRODUCT((HX3:HX42=ES41)*(IA3:IA42=ES37)*(IC3:IC42="L"))</f>
        <v>0</v>
      </c>
      <c r="EW37" s="221">
        <f ca="1">SUMPRODUCT((HX3:HX42=ES37)*(IA3:IA42=ES38)*HY3:HY42)+SUMPRODUCT((HX3:HX42=ES37)*(IA3:IA42=ES39)*HY3:HY42)+SUMPRODUCT((HX3:HX42=ES37)*(IA3:IA42=ES40)*HY3:HY42)+SUMPRODUCT((HX3:HX42=ES37)*(IA3:IA42=ES41)*HY3:HY42)+SUMPRODUCT((HX3:HX42=ES38)*(IA3:IA42=ES37)*HZ3:HZ42)+SUMPRODUCT((HX3:HX42=ES39)*(IA3:IA42=ES37)*HZ3:HZ42)+SUMPRODUCT((HX3:HX42=ES40)*(IA3:IA42=ES37)*HZ3:HZ42)+SUMPRODUCT((HX3:HX42=ES41)*(IA3:IA42=ES37)*HZ3:HZ42)</f>
        <v>0</v>
      </c>
      <c r="EX37" s="221">
        <f ca="1">SUMPRODUCT((HX3:HX42=ES37)*(IA3:IA42=ES38)*HZ3:HZ42)+SUMPRODUCT((HX3:HX42=ES37)*(IA3:IA42=ES39)*HZ3:HZ42)+SUMPRODUCT((HX3:HX42=ES37)*(IA3:IA42=ES40)*HZ3:HZ42)+SUMPRODUCT((HX3:HX42=ES37)*(IA3:IA42=ES41)*HZ3:HZ42)+SUMPRODUCT((HX3:HX42=ES38)*(IA3:IA42=ES37)*HY3:HY42)+SUMPRODUCT((HX3:HX42=ES39)*(IA3:IA42=ES37)*HY3:HY42)+SUMPRODUCT((HX3:HX42=ES40)*(IA3:IA42=ES37)*HY3:HY42)+SUMPRODUCT((HX3:HX42=ES41)*(IA3:IA42=ES37)*HY3:HY42)</f>
        <v>0</v>
      </c>
      <c r="EY37" s="221">
        <f ca="1">EW37-EX37+1000</f>
        <v>1000</v>
      </c>
      <c r="EZ37" s="221">
        <f t="shared" ref="EZ37:EZ40" ca="1" si="154">IF(ES37&lt;&gt;"",ET37*3+EU37*1,"")</f>
        <v>0</v>
      </c>
      <c r="FA37" s="221">
        <f ca="1">IF(ES37&lt;&gt;"",VLOOKUP(ES37,DZ4:EF40,7,FALSE),"")</f>
        <v>1000</v>
      </c>
      <c r="FB37" s="221">
        <f ca="1">IF(ES37&lt;&gt;"",VLOOKUP(ES37,DZ4:EF40,5,FALSE),"")</f>
        <v>0</v>
      </c>
      <c r="FC37" s="221">
        <f ca="1">IF(ES37&lt;&gt;"",VLOOKUP(ES37,DZ4:EH40,9,FALSE),"")</f>
        <v>4</v>
      </c>
      <c r="FD37" s="221">
        <f t="shared" ref="FD37:FD40" ca="1" si="155">EZ37</f>
        <v>0</v>
      </c>
      <c r="FE37" s="221">
        <f ca="1">IF(ES37&lt;&gt;"",RANK(FD37,FD37:FD41),"")</f>
        <v>1</v>
      </c>
      <c r="FF37" s="221">
        <f ca="1">IF(ES37&lt;&gt;"",SUMPRODUCT((FD37:FD41=FD37)*(EY37:EY41&gt;EY37)),"")</f>
        <v>0</v>
      </c>
      <c r="FG37" s="221">
        <f ca="1">IF(ES37&lt;&gt;"",SUMPRODUCT((FD37:FD41=FD37)*(EY37:EY41=EY37)*(EW37:EW41&gt;EW37)),"")</f>
        <v>0</v>
      </c>
      <c r="FH37" s="221">
        <f ca="1">IF(ES37&lt;&gt;"",SUMPRODUCT((FD37:FD41=FD37)*(EY37:EY41=EY37)*(EW37:EW41=EW37)*(FA37:FA41&gt;FA37)),"")</f>
        <v>0</v>
      </c>
      <c r="FI37" s="221">
        <f ca="1">IF(ES37&lt;&gt;"",SUMPRODUCT((FD37:FD41=FD37)*(EY37:EY41=EY37)*(EW37:EW41=EW37)*(FA37:FA41=FA37)*(FB37:FB41&gt;FB37)),"")</f>
        <v>0</v>
      </c>
      <c r="FJ37" s="221">
        <f ca="1">IF(ES37&lt;&gt;"",SUMPRODUCT((FD37:FD41=FD37)*(EY37:EY41=EY37)*(EW37:EW41=EW37)*(FA37:FA41=FA37)*(FB37:FB41=FB37)*(FC37:FC41&gt;FC37)),"")</f>
        <v>3</v>
      </c>
      <c r="FK37" s="221">
        <f ca="1">IF(ES37&lt;&gt;"",IF(FK77&lt;&gt;"",IF(ER$76=3,FK77,FK77+ER$76),SUM(FE37:FJ37)),"")</f>
        <v>4</v>
      </c>
      <c r="FL37" s="221" t="str">
        <f ca="1">IF(ES37&lt;&gt;"",INDEX(ES37:ES41,MATCH(1,FK37:FK41,0),0),"")</f>
        <v>Portugal</v>
      </c>
      <c r="HU37" s="221" t="str">
        <f ca="1">IF(FL37&lt;&gt;"",FL37,EL37)</f>
        <v>Portugal</v>
      </c>
      <c r="HV37" s="221">
        <v>1</v>
      </c>
      <c r="HW37" s="221">
        <v>35</v>
      </c>
      <c r="HX37" s="221" t="str">
        <f t="shared" si="3"/>
        <v>Italy</v>
      </c>
      <c r="HY37" s="223">
        <f ca="1">IF(OFFSET('Prediction Sheet'!$W44,0,HY$1)&lt;&gt;"",OFFSET('Prediction Sheet'!$W44,0,HY$1),0)</f>
        <v>0</v>
      </c>
      <c r="HZ37" s="223">
        <f ca="1">IF(OFFSET('Prediction Sheet'!$Y44,0,HY$1)&lt;&gt;"",OFFSET('Prediction Sheet'!$Y44,0,HY$1),0)</f>
        <v>0</v>
      </c>
      <c r="IA37" s="221" t="str">
        <f t="shared" si="4"/>
        <v>Republic of Ireland</v>
      </c>
      <c r="IB37" s="221" t="str">
        <f ca="1">IF(AND(OFFSET('Prediction Sheet'!$W44,0,HY$1)&lt;&gt;"",OFFSET('Prediction Sheet'!$Y44,0,HY$1)&lt;&gt;""),IF(HY37&gt;HZ37,"W",IF(HY37=HZ37,"D","L")),"")</f>
        <v/>
      </c>
      <c r="IC37" s="221" t="str">
        <f t="shared" ca="1" si="5"/>
        <v/>
      </c>
      <c r="MW37" s="223"/>
      <c r="MX37" s="223"/>
      <c r="RU37" s="223"/>
      <c r="RV37" s="223"/>
      <c r="WS37" s="223"/>
      <c r="WT37" s="223"/>
      <c r="ABQ37" s="223"/>
      <c r="ABR37" s="223"/>
      <c r="AGO37" s="223"/>
      <c r="AGP37" s="223"/>
      <c r="ALM37" s="223"/>
      <c r="ALN37" s="223"/>
      <c r="AQK37" s="223"/>
      <c r="AQL37" s="223"/>
      <c r="AVI37" s="223"/>
      <c r="AVJ37" s="223"/>
      <c r="BAG37" s="223"/>
      <c r="BAH37" s="223"/>
      <c r="BFE37" s="223"/>
      <c r="BFF37" s="223"/>
      <c r="BKC37" s="223"/>
      <c r="BKD37" s="223"/>
      <c r="BPA37" s="223"/>
      <c r="BPB37" s="223"/>
      <c r="BTY37" s="223"/>
      <c r="BTZ37" s="223"/>
      <c r="BYW37" s="223"/>
      <c r="BYX37" s="223"/>
      <c r="CDU37" s="223"/>
      <c r="CDV37" s="223"/>
      <c r="CIS37" s="223"/>
      <c r="CIT37" s="223"/>
      <c r="CNQ37" s="223"/>
      <c r="CNR37" s="223"/>
      <c r="CSO37" s="223"/>
      <c r="CSP37" s="223"/>
      <c r="CXM37" s="223"/>
      <c r="CXN37" s="223"/>
      <c r="DCK37" s="223"/>
      <c r="DCL37" s="223"/>
      <c r="DHI37" s="223"/>
      <c r="DHJ37" s="223"/>
      <c r="DMG37" s="223"/>
      <c r="DMH37" s="223"/>
      <c r="DRE37" s="223"/>
      <c r="DRF37" s="223"/>
      <c r="DWC37" s="223"/>
      <c r="DWD37" s="223"/>
      <c r="EBA37" s="223"/>
      <c r="EBB37" s="223"/>
      <c r="EFY37" s="223"/>
      <c r="EFZ37" s="223"/>
      <c r="EKW37" s="223"/>
      <c r="EKX37" s="223"/>
      <c r="EPU37" s="223"/>
      <c r="EPV37" s="223"/>
      <c r="EUS37" s="223"/>
      <c r="EUT37" s="223"/>
      <c r="EZQ37" s="223"/>
      <c r="EZR37" s="223"/>
      <c r="FEO37" s="223"/>
      <c r="FEP37" s="223"/>
      <c r="FJM37" s="223"/>
      <c r="FJN37" s="223"/>
      <c r="FOK37" s="223"/>
      <c r="FOL37" s="223"/>
      <c r="FTI37" s="223"/>
      <c r="FTJ37" s="223"/>
      <c r="FYG37" s="223"/>
      <c r="FYH37" s="223"/>
      <c r="GDE37" s="223"/>
      <c r="GDF37" s="223"/>
      <c r="GIC37" s="223"/>
      <c r="GID37" s="223"/>
      <c r="GNA37" s="223"/>
      <c r="GNB37" s="223"/>
      <c r="GRY37" s="223"/>
      <c r="GRZ37" s="223"/>
      <c r="GWW37" s="223"/>
      <c r="GWX37" s="223"/>
      <c r="HBU37" s="223"/>
      <c r="HBV37" s="223"/>
      <c r="HGS37" s="223"/>
      <c r="HGT37" s="223"/>
      <c r="HLQ37" s="223"/>
      <c r="HLR37" s="223"/>
      <c r="HQO37" s="223"/>
      <c r="HQP37" s="223"/>
      <c r="HVM37" s="223"/>
      <c r="HVN37" s="223"/>
      <c r="IAK37" s="223"/>
      <c r="IAL37" s="223"/>
      <c r="IFI37" s="223"/>
      <c r="IFJ37" s="223"/>
      <c r="IKG37" s="223"/>
      <c r="IKH37" s="223"/>
      <c r="IPE37" s="223"/>
      <c r="IPF37" s="223"/>
      <c r="IUC37" s="223"/>
      <c r="IUD37" s="223"/>
      <c r="IZA37" s="223"/>
      <c r="IZB37" s="223"/>
      <c r="JDY37" s="223"/>
      <c r="JDZ37" s="223"/>
      <c r="JIW37" s="223"/>
      <c r="JIX37" s="223"/>
      <c r="JNU37" s="223"/>
      <c r="JNV37" s="223"/>
      <c r="JSS37" s="223"/>
      <c r="JST37" s="223"/>
      <c r="JXQ37" s="223"/>
      <c r="JXR37" s="223"/>
      <c r="KCO37" s="223"/>
      <c r="KCP37" s="223"/>
      <c r="KHM37" s="223"/>
      <c r="KHN37" s="223"/>
      <c r="KMK37" s="223"/>
      <c r="KML37" s="223"/>
      <c r="KRI37" s="223"/>
      <c r="KRJ37" s="223"/>
      <c r="KWG37" s="223"/>
      <c r="KWH37" s="223"/>
      <c r="LBE37" s="223"/>
      <c r="LBF37" s="223"/>
      <c r="LGC37" s="223"/>
      <c r="LGD37" s="223"/>
      <c r="LLA37" s="223"/>
      <c r="LLB37" s="223"/>
      <c r="LPY37" s="223"/>
      <c r="LPZ37" s="223"/>
      <c r="LUW37" s="223"/>
      <c r="LUX37" s="223"/>
      <c r="LZU37" s="223"/>
      <c r="LZV37" s="223"/>
      <c r="MES37" s="223"/>
      <c r="MET37" s="223"/>
      <c r="MJQ37" s="223"/>
      <c r="MJR37" s="223"/>
      <c r="MOO37" s="223"/>
      <c r="MOP37" s="223"/>
      <c r="MTM37" s="223"/>
      <c r="MTN37" s="223"/>
      <c r="MYK37" s="223"/>
      <c r="MYL37" s="223"/>
      <c r="NDI37" s="223"/>
      <c r="NDJ37" s="223"/>
      <c r="NIG37" s="223"/>
      <c r="NIH37" s="223"/>
      <c r="NNE37" s="223"/>
      <c r="NNF37" s="223"/>
      <c r="NSC37" s="223"/>
      <c r="NSD37" s="223"/>
      <c r="NXA37" s="223"/>
      <c r="NXB37" s="223"/>
      <c r="OBY37" s="223"/>
      <c r="OBZ37" s="223"/>
      <c r="OGW37" s="223"/>
      <c r="OGX37" s="223"/>
      <c r="OLU37" s="223"/>
      <c r="OLV37" s="223"/>
      <c r="OQS37" s="223"/>
      <c r="OQT37" s="223"/>
      <c r="OVQ37" s="223"/>
      <c r="OVR37" s="223"/>
      <c r="PAO37" s="223"/>
      <c r="PAP37" s="223"/>
      <c r="PFM37" s="223"/>
      <c r="PFN37" s="223"/>
      <c r="PKK37" s="223"/>
      <c r="PKL37" s="223"/>
      <c r="PPI37" s="223"/>
      <c r="PPJ37" s="223"/>
      <c r="PUG37" s="223"/>
      <c r="PUH37" s="223"/>
      <c r="PZE37" s="223"/>
      <c r="PZF37" s="223"/>
      <c r="QEC37" s="223"/>
      <c r="QED37" s="223"/>
      <c r="QJA37" s="223"/>
      <c r="QJB37" s="223"/>
      <c r="QNY37" s="223"/>
      <c r="QNZ37" s="223"/>
      <c r="QSW37" s="223"/>
      <c r="QSX37" s="223"/>
      <c r="QXU37" s="223"/>
      <c r="QXV37" s="223"/>
      <c r="RCS37" s="223"/>
      <c r="RCT37" s="223"/>
      <c r="RHQ37" s="223"/>
      <c r="RHR37" s="223"/>
      <c r="RMO37" s="223"/>
      <c r="RMP37" s="223"/>
      <c r="RRM37" s="223"/>
      <c r="RRN37" s="223"/>
      <c r="RWK37" s="223"/>
      <c r="RWL37" s="223"/>
      <c r="SBI37" s="223"/>
      <c r="SBJ37" s="223"/>
    </row>
    <row r="38" spans="1:1024 1129:2048 2153:3072 3177:4096 4201:5120 5225:6144 6249:7168 7273:8192 8297:9216 9321:10240 10345:11264 11369:12288 12393:12928" x14ac:dyDescent="0.2">
      <c r="A38" s="221">
        <f>VLOOKUP(B38,CW37:CX41,2,FALSE)</f>
        <v>4</v>
      </c>
      <c r="B38" s="221" t="str">
        <f>'Countries and Timezone'!C28</f>
        <v>Iceland</v>
      </c>
      <c r="C38" s="221">
        <f>SUMPRODUCT((CZ3:CZ42=B38)*(DD3:DD42="W"))+SUMPRODUCT((DC3:DC42=B38)*(DE3:DE42="W"))</f>
        <v>0</v>
      </c>
      <c r="D38" s="221">
        <f>SUMPRODUCT((CZ3:CZ42=B38)*(DD3:DD42="D"))+SUMPRODUCT((DC3:DC42=B38)*(DE3:DE42="D"))</f>
        <v>0</v>
      </c>
      <c r="E38" s="221">
        <f>SUMPRODUCT((CZ3:CZ42=B38)*(DD3:DD42="L"))+SUMPRODUCT((DC3:DC42=B38)*(DE3:DE42="L"))</f>
        <v>0</v>
      </c>
      <c r="F38" s="221">
        <f>SUMIF(CZ3:CZ60,B38,DA3:DA60)+SUMIF(DC3:DC60,B38,DB3:DB60)</f>
        <v>0</v>
      </c>
      <c r="G38" s="221">
        <f>SUMIF(DC3:DC60,B38,DA3:DA60)+SUMIF(CZ3:CZ60,B38,DB3:DB60)</f>
        <v>0</v>
      </c>
      <c r="H38" s="221">
        <f t="shared" si="148"/>
        <v>1000</v>
      </c>
      <c r="I38" s="221">
        <f t="shared" si="149"/>
        <v>0</v>
      </c>
      <c r="J38" s="221">
        <v>4</v>
      </c>
      <c r="K38" s="221">
        <f>IF(COUNTIF(I37:I41,4)&lt;&gt;4,RANK(I38,I37:I41),I78)</f>
        <v>1</v>
      </c>
      <c r="M38" s="221">
        <f>SUMPRODUCT((K37:K40=K38)*(J37:J40&lt;J38))+K38</f>
        <v>1</v>
      </c>
      <c r="N38" s="221" t="str">
        <f>IF(DC42="S",INDEX(B37:B41,MATCH(2,M37:M41,0),0),"")</f>
        <v>Hungary</v>
      </c>
      <c r="O38" s="221">
        <f>INDEX(K37:K41,MATCH(N38,B37:B41,0),0)</f>
        <v>1</v>
      </c>
      <c r="P38" s="221" t="str">
        <f>IF(P37&lt;&gt;"",N38,"")</f>
        <v>Hungary</v>
      </c>
      <c r="Q38" s="221" t="str">
        <f>IF(Q37&lt;&gt;"",N39,"")</f>
        <v/>
      </c>
      <c r="R38" s="221" t="str">
        <f>IF(R37&lt;&gt;"",N40,"")</f>
        <v/>
      </c>
      <c r="S38" s="221" t="str">
        <f>IF(S37&lt;&gt;"",N41,"")</f>
        <v/>
      </c>
      <c r="U38" s="221" t="str">
        <f t="shared" ref="U38:U40" si="156">IF(P38&lt;&gt;"",P38,"")</f>
        <v>Hungary</v>
      </c>
      <c r="V38" s="221">
        <f>SUMPRODUCT((CZ3:CZ42=U38)*(DC3:DC42=U39)*(DD3:DD42="W"))+SUMPRODUCT((CZ3:CZ42=U38)*(DC3:DC42=U40)*(DD3:DD42="W"))+SUMPRODUCT((CZ3:CZ42=U38)*(DC3:DC42=U41)*(DD3:DD42="W"))+SUMPRODUCT((CZ3:CZ42=U38)*(DC3:DC42=U37)*(DD3:DD42="W"))+SUMPRODUCT((CZ3:CZ42=U39)*(DC3:DC42=U38)*(DE3:DE42="W"))+SUMPRODUCT((CZ3:CZ42=U40)*(DC3:DC42=U38)*(DE3:DE42="W"))+SUMPRODUCT((CZ3:CZ42=U41)*(DC3:DC42=U38)*(DE3:DE42="W"))+SUMPRODUCT((CZ3:CZ42=U37)*(DC3:DC42=U38)*(DE3:DE42="W"))</f>
        <v>0</v>
      </c>
      <c r="W38" s="221">
        <f>SUMPRODUCT((CZ3:CZ42=U38)*(DC3:DC42=U39)*(DD3:DD42="D"))+SUMPRODUCT((CZ3:CZ42=U38)*(DC3:DC42=U40)*(DD3:DD42="D"))+SUMPRODUCT((CZ3:CZ42=U38)*(DC3:DC42=U41)*(DD3:DD42="D"))+SUMPRODUCT((CZ3:CZ42=U38)*(DC3:DC42=U37)*(DD3:DD42="D"))+SUMPRODUCT((CZ3:CZ42=U39)*(DC3:DC42=U38)*(DD3:DD42="D"))+SUMPRODUCT((CZ3:CZ42=U40)*(DC3:DC42=U38)*(DD3:DD42="D"))+SUMPRODUCT((CZ3:CZ42=U41)*(DC3:DC42=U38)*(DD3:DD42="D"))+SUMPRODUCT((CZ3:CZ42=U37)*(DC3:DC42=U38)*(DD3:DD42="D"))</f>
        <v>0</v>
      </c>
      <c r="X38" s="221">
        <f>SUMPRODUCT((CZ3:CZ42=U38)*(DC3:DC42=U39)*(DD3:DD42="L"))+SUMPRODUCT((CZ3:CZ42=U38)*(DC3:DC42=U40)*(DD3:DD42="L"))+SUMPRODUCT((CZ3:CZ42=U38)*(DC3:DC42=U41)*(DD3:DD42="L"))+SUMPRODUCT((CZ3:CZ42=U38)*(DC3:DC42=U37)*(DD3:DD42="L"))+SUMPRODUCT((CZ3:CZ42=U39)*(DC3:DC42=U38)*(DE3:DE42="L"))+SUMPRODUCT((CZ3:CZ42=U40)*(DC3:DC42=U38)*(DE3:DE42="L"))+SUMPRODUCT((CZ3:CZ42=U41)*(DC3:DC42=U38)*(DE3:DE42="L"))+SUMPRODUCT((CZ3:CZ42=U37)*(DC3:DC42=U38)*(DE3:DE42="L"))</f>
        <v>0</v>
      </c>
      <c r="Y38" s="221">
        <f>SUMPRODUCT((CZ3:CZ42=U38)*(DC3:DC42=U39)*DA3:DA42)+SUMPRODUCT((CZ3:CZ42=U38)*(DC3:DC42=U40)*DA3:DA42)+SUMPRODUCT((CZ3:CZ42=U38)*(DC3:DC42=U41)*DA3:DA42)+SUMPRODUCT((CZ3:CZ42=U38)*(DC3:DC42=U37)*DA3:DA42)+SUMPRODUCT((CZ3:CZ42=U39)*(DC3:DC42=U38)*DB3:DB42)+SUMPRODUCT((CZ3:CZ42=U40)*(DC3:DC42=U38)*DB3:DB42)+SUMPRODUCT((CZ3:CZ42=U41)*(DC3:DC42=U38)*DB3:DB42)+SUMPRODUCT((CZ3:CZ42=U37)*(DC3:DC42=U38)*DB3:DB42)</f>
        <v>0</v>
      </c>
      <c r="Z38" s="221">
        <f>SUMPRODUCT((CZ3:CZ42=U38)*(DC3:DC42=U39)*DB3:DB42)+SUMPRODUCT((CZ3:CZ42=U38)*(DC3:DC42=U40)*DB3:DB42)+SUMPRODUCT((CZ3:CZ42=U38)*(DC3:DC42=U41)*DB3:DB42)+SUMPRODUCT((CZ3:CZ42=U38)*(DC3:DC42=U37)*DB3:DB42)+SUMPRODUCT((CZ3:CZ42=U39)*(DC3:DC42=U38)*DA3:DA42)+SUMPRODUCT((CZ3:CZ42=U40)*(DC3:DC42=U38)*DA3:DA42)+SUMPRODUCT((CZ3:CZ42=U41)*(DC3:DC42=U38)*DA3:DA42)+SUMPRODUCT((CZ3:CZ42=U37)*(DC3:DC42=U38)*DA3:DA42)</f>
        <v>0</v>
      </c>
      <c r="AA38" s="221">
        <f>Y38-Z38+1000</f>
        <v>1000</v>
      </c>
      <c r="AB38" s="221">
        <f t="shared" si="150"/>
        <v>0</v>
      </c>
      <c r="AC38" s="221">
        <f>IF(U38&lt;&gt;"",VLOOKUP(U38,B4:H40,7,FALSE),"")</f>
        <v>1000</v>
      </c>
      <c r="AD38" s="221">
        <f>IF(U38&lt;&gt;"",VLOOKUP(U38,B4:H40,5,FALSE),"")</f>
        <v>0</v>
      </c>
      <c r="AE38" s="221">
        <f>IF(U38&lt;&gt;"",VLOOKUP(U38,B4:J40,9,FALSE),"")</f>
        <v>7</v>
      </c>
      <c r="AF38" s="221">
        <f t="shared" si="151"/>
        <v>0</v>
      </c>
      <c r="AG38" s="221">
        <f>IF(U38&lt;&gt;"",RANK(AF38,AF37:AF41),"")</f>
        <v>1</v>
      </c>
      <c r="AH38" s="221">
        <f>IF(U38&lt;&gt;"",SUMPRODUCT((AF37:AF41=AF38)*(AA37:AA41&gt;AA38)),"")</f>
        <v>0</v>
      </c>
      <c r="AI38" s="221">
        <f>IF(U38&lt;&gt;"",SUMPRODUCT((AF37:AF41=AF38)*(AA37:AA41=AA38)*(Y37:Y41&gt;Y38)),"")</f>
        <v>0</v>
      </c>
      <c r="AJ38" s="221">
        <f>IF(U38&lt;&gt;"",SUMPRODUCT((AF37:AF41=AF38)*(AA37:AA41=AA38)*(Y37:Y41=Y38)*(AC37:AC41&gt;AC38)),"")</f>
        <v>0</v>
      </c>
      <c r="AK38" s="221">
        <f>IF(U38&lt;&gt;"",SUMPRODUCT((AF37:AF41=AF38)*(AA37:AA41=AA38)*(Y37:Y41=Y38)*(AC37:AC41=AC38)*(AD37:AD41&gt;AD38)),"")</f>
        <v>0</v>
      </c>
      <c r="AL38" s="221">
        <f>IF(U38&lt;&gt;"",SUMPRODUCT((AF37:AF41=AF38)*(AA37:AA41=AA38)*(Y37:Y41=Y38)*(AC37:AC41=AC38)*(AD37:AD41=AD38)*(AE37:AE41&gt;AE38)),"")</f>
        <v>2</v>
      </c>
      <c r="AM38" s="221">
        <f t="shared" ref="AM38:AM40" si="157">IF(U38&lt;&gt;"",IF(AM78&lt;&gt;"",IF(T$76=3,AM78,AM78+T$76),SUM(AG38:AL38)),"")</f>
        <v>3</v>
      </c>
      <c r="AN38" s="221" t="str">
        <f>IF(U38&lt;&gt;"",INDEX(U37:U41,MATCH(2,AM37:AM41,0),0),"")</f>
        <v>Austria</v>
      </c>
      <c r="AO38" s="221" t="str">
        <f>IF(Q37&lt;&gt;"",Q37,"")</f>
        <v/>
      </c>
      <c r="AP38" s="221">
        <f>SUMPRODUCT((CZ3:CZ42=AO38)*(DC3:DC42=AO39)*(DD3:DD42="W"))+SUMPRODUCT((CZ3:CZ42=AO38)*(DC3:DC42=AO40)*(DD3:DD42="W"))+SUMPRODUCT((CZ3:CZ42=AO38)*(DC3:DC42=AO41)*(DD3:DD42="W"))+SUMPRODUCT((CZ3:CZ42=AO39)*(DC3:DC42=AO38)*(DE3:DE42="W"))+SUMPRODUCT((CZ3:CZ42=AO40)*(DC3:DC42=AO38)*(DE3:DE42="W"))+SUMPRODUCT((CZ3:CZ42=AO41)*(DC3:DC42=AO38)*(DE3:DE42="W"))</f>
        <v>0</v>
      </c>
      <c r="AQ38" s="221">
        <f>SUMPRODUCT((CZ3:CZ42=AO38)*(DC3:DC42=AO39)*(DD3:DD42="D"))+SUMPRODUCT((CZ3:CZ42=AO38)*(DC3:DC42=AO40)*(DD3:DD42="D"))+SUMPRODUCT((CZ3:CZ42=AO38)*(DC3:DC42=AO41)*(DD3:DD42="D"))+SUMPRODUCT((CZ3:CZ42=AO39)*(DC3:DC42=AO38)*(DD3:DD42="D"))+SUMPRODUCT((CZ3:CZ42=AO40)*(DC3:DC42=AO38)*(DD3:DD42="D"))+SUMPRODUCT((CZ3:CZ42=AO41)*(DC3:DC42=AO38)*(DD3:DD42="D"))</f>
        <v>0</v>
      </c>
      <c r="AR38" s="221">
        <f>SUMPRODUCT((CZ3:CZ42=AO38)*(DC3:DC42=AO39)*(DD3:DD42="L"))+SUMPRODUCT((CZ3:CZ42=AO38)*(DC3:DC42=AO40)*(DD3:DD42="L"))+SUMPRODUCT((CZ3:CZ42=AO38)*(DC3:DC42=AO41)*(DD3:DD42="L"))+SUMPRODUCT((CZ3:CZ42=AO39)*(DC3:DC42=AO38)*(DE3:DE42="L"))+SUMPRODUCT((CZ3:CZ42=AO40)*(DC3:DC42=AO38)*(DE3:DE42="L"))+SUMPRODUCT((CZ3:CZ42=AO41)*(DC3:DC42=AO38)*(DE3:DE42="L"))</f>
        <v>0</v>
      </c>
      <c r="AS38" s="221">
        <f>SUMPRODUCT((CZ3:CZ42=AO38)*(DC3:DC42=AO39)*DA3:DA42)+SUMPRODUCT((CZ3:CZ42=AO38)*(DC3:DC42=AO40)*DA3:DA42)+SUMPRODUCT((CZ3:CZ42=AO38)*(DC3:DC42=AO41)*DA3:DA42)+SUMPRODUCT((CZ3:CZ42=AO38)*(DC3:DC42=AO37)*DA3:DA42)+SUMPRODUCT((CZ3:CZ42=AO39)*(DC3:DC42=AO38)*DB3:DB42)+SUMPRODUCT((CZ3:CZ42=AO40)*(DC3:DC42=AO38)*DB3:DB42)+SUMPRODUCT((CZ3:CZ42=AO41)*(DC3:DC42=AO38)*DB3:DB42)+SUMPRODUCT((CZ3:CZ42=AO37)*(DC3:DC42=AO38)*DB3:DB42)</f>
        <v>0</v>
      </c>
      <c r="AT38" s="221">
        <f>SUMPRODUCT((CZ3:CZ42=AO38)*(DC3:DC42=AO39)*DB3:DB42)+SUMPRODUCT((CZ3:CZ42=AO38)*(DC3:DC42=AO40)*DB3:DB42)+SUMPRODUCT((CZ3:CZ42=AO38)*(DC3:DC42=AO41)*DB3:DB42)+SUMPRODUCT((CZ3:CZ42=AO38)*(DC3:DC42=AO37)*DB3:DB42)+SUMPRODUCT((CZ3:CZ42=AO39)*(DC3:DC42=AO38)*DA3:DA42)+SUMPRODUCT((CZ3:CZ42=AO40)*(DC3:DC42=AO38)*DA3:DA42)+SUMPRODUCT((CZ3:CZ42=AO41)*(DC3:DC42=AO38)*DA3:DA42)+SUMPRODUCT((CZ3:CZ42=AO37)*(DC3:DC42=AO38)*DA3:DA42)</f>
        <v>0</v>
      </c>
      <c r="AU38" s="221">
        <f>AS38-AT38+1000</f>
        <v>1000</v>
      </c>
      <c r="AV38" s="221" t="str">
        <f t="shared" ref="AV38:AV40" si="158">IF(AO38&lt;&gt;"",AP38*3+AQ38*1,"")</f>
        <v/>
      </c>
      <c r="AW38" s="221" t="str">
        <f>IF(AO38&lt;&gt;"",VLOOKUP(AO38,B4:H40,7,FALSE),"")</f>
        <v/>
      </c>
      <c r="AX38" s="221" t="str">
        <f>IF(AO38&lt;&gt;"",VLOOKUP(AO38,B4:H40,5,FALSE),"")</f>
        <v/>
      </c>
      <c r="AY38" s="221" t="str">
        <f>IF(AO38&lt;&gt;"",VLOOKUP(AO38,B4:J40,9,FALSE),"")</f>
        <v/>
      </c>
      <c r="AZ38" s="221" t="str">
        <f t="shared" ref="AZ38:AZ40" si="159">AV38</f>
        <v/>
      </c>
      <c r="BA38" s="221" t="str">
        <f>IF(AO38&lt;&gt;"",RANK(AZ38,AZ37:AZ40),"")</f>
        <v/>
      </c>
      <c r="BB38" s="221" t="str">
        <f>IF(AO38&lt;&gt;"",SUMPRODUCT((AZ37:AZ41=AZ38)*(AU37:AU41&gt;AU38)),"")</f>
        <v/>
      </c>
      <c r="BC38" s="221" t="str">
        <f>IF(AO38&lt;&gt;"",SUMPRODUCT((AZ37:AZ41=AZ38)*(AU37:AU41=AU38)*(AS37:AS41&gt;AS38)),"")</f>
        <v/>
      </c>
      <c r="BD38" s="221" t="str">
        <f>IF(AO38&lt;&gt;"",SUMPRODUCT((AZ37:AZ41=AZ38)*(AU37:AU41=AU38)*(AS37:AS41=AS38)*(AW37:AW41&gt;AW38)),"")</f>
        <v/>
      </c>
      <c r="BE38" s="221" t="str">
        <f>IF(AO38&lt;&gt;"",SUMPRODUCT((AZ37:AZ41=AZ38)*(AU37:AU41=AU38)*(AS37:AS41=AS38)*(AW37:AW41=AW38)*(AX37:AX41&gt;AX38)),"")</f>
        <v/>
      </c>
      <c r="BF38" s="221" t="str">
        <f>IF(AO38&lt;&gt;"",SUMPRODUCT((AZ37:AZ41=AZ38)*(AU37:AU41=AU38)*(AS37:AS41=AS38)*(AW37:AW41=AW38)*(AX37:AX41=AX38)*(AY37:AY41&gt;AY38)),"")</f>
        <v/>
      </c>
      <c r="BG38" s="221" t="str">
        <f>IF(AO38&lt;&gt;"",IF(BG78&lt;&gt;"",IF(AN$76=3,BG78,BG78+AN$76),SUM(BA38:BF38)+1),"")</f>
        <v/>
      </c>
      <c r="BH38" s="221" t="str">
        <f>IF(AO38&lt;&gt;"",INDEX(AO38:AO41,MATCH(2,BG38:BG41,0),0),"")</f>
        <v/>
      </c>
      <c r="CW38" s="221" t="str">
        <f>IF(BH38&lt;&gt;"",BH38,IF(AN38&lt;&gt;"",AN38,N38))</f>
        <v>Austria</v>
      </c>
      <c r="CX38" s="221">
        <v>2</v>
      </c>
      <c r="CY38" s="221">
        <v>36</v>
      </c>
      <c r="CZ38" s="221" t="str">
        <f>Tournament!H48</f>
        <v>Sweden</v>
      </c>
      <c r="DA38" s="221">
        <f>IF(AND(Tournament!J48&lt;&gt;"",Tournament!L48&lt;&gt;""),Tournament!J48,0)</f>
        <v>0</v>
      </c>
      <c r="DB38" s="221">
        <f>IF(AND(Tournament!L48&lt;&gt;"",Tournament!J48&lt;&gt;""),Tournament!L48,0)</f>
        <v>0</v>
      </c>
      <c r="DC38" s="221" t="str">
        <f>Tournament!N48</f>
        <v>Belgium</v>
      </c>
      <c r="DD38" s="221" t="str">
        <f>IF(AND(Tournament!J48&lt;&gt;"",Tournament!L48&lt;&gt;""),IF(DA38&gt;DB38,"W",IF(DA38=DB38,"D","L")),"")</f>
        <v/>
      </c>
      <c r="DE38" s="221" t="str">
        <f t="shared" si="0"/>
        <v/>
      </c>
      <c r="DY38" s="221">
        <f ca="1">VLOOKUP(DZ38,HU37:HV41,2,FALSE)</f>
        <v>4</v>
      </c>
      <c r="DZ38" s="221" t="str">
        <f t="shared" ref="DZ38:DZ39" si="160">B38</f>
        <v>Iceland</v>
      </c>
      <c r="EA38" s="221">
        <f ca="1">SUMPRODUCT((HX3:HX42=DZ38)*(IB3:IB42="W"))+SUMPRODUCT((IA3:IA42=DZ38)*(IC3:IC42="W"))</f>
        <v>0</v>
      </c>
      <c r="EB38" s="221">
        <f ca="1">SUMPRODUCT((HX3:HX42=DZ38)*(IB3:IB42="D"))+SUMPRODUCT((IA3:IA42=DZ38)*(IC3:IC42="D"))</f>
        <v>0</v>
      </c>
      <c r="EC38" s="221">
        <f ca="1">SUMPRODUCT((HX3:HX42=DZ38)*(IB3:IB42="L"))+SUMPRODUCT((IA3:IA42=DZ38)*(IC3:IC42="L"))</f>
        <v>0</v>
      </c>
      <c r="ED38" s="221">
        <f ca="1">SUMIF(HX3:HX60,DZ38,HY3:HY60)+SUMIF(IA3:IA60,DZ38,HZ3:HZ60)</f>
        <v>0</v>
      </c>
      <c r="EE38" s="221">
        <f ca="1">SUMIF(IA3:IA60,DZ38,HY3:HY60)+SUMIF(HX3:HX60,DZ38,HZ3:HZ60)</f>
        <v>0</v>
      </c>
      <c r="EF38" s="221">
        <f t="shared" ca="1" si="152"/>
        <v>1000</v>
      </c>
      <c r="EG38" s="221">
        <f t="shared" ca="1" si="153"/>
        <v>0</v>
      </c>
      <c r="EH38" s="221">
        <v>4</v>
      </c>
      <c r="EI38" s="221">
        <f ca="1">IF(COUNTIF(EG37:EG41,4)&lt;&gt;4,RANK(EG38,EG37:EG41),EG78)</f>
        <v>1</v>
      </c>
      <c r="EK38" s="221">
        <f ca="1">SUMPRODUCT((EI37:EI40=EI38)*(EH37:EH40&lt;EH38))+EI38</f>
        <v>1</v>
      </c>
      <c r="EL38" s="221" t="str">
        <f ca="1">INDEX(DZ37:DZ41,MATCH(2,EK37:EK41,0),0)</f>
        <v>Hungary</v>
      </c>
      <c r="EM38" s="221">
        <f ca="1">INDEX(EI37:EI41,MATCH(EL38,DZ37:DZ41,0),0)</f>
        <v>1</v>
      </c>
      <c r="EN38" s="221" t="str">
        <f ca="1">IF(EN37&lt;&gt;"",EL38,"")</f>
        <v>Hungary</v>
      </c>
      <c r="EO38" s="221" t="str">
        <f ca="1">IF(EO37&lt;&gt;"",EL39,"")</f>
        <v/>
      </c>
      <c r="EP38" s="221" t="str">
        <f ca="1">IF(EP37&lt;&gt;"",EL40,"")</f>
        <v/>
      </c>
      <c r="EQ38" s="221" t="str">
        <f>IF(EQ37&lt;&gt;"",EL41,"")</f>
        <v/>
      </c>
      <c r="ES38" s="221" t="str">
        <f t="shared" ref="ES38:ES40" ca="1" si="161">IF(EN38&lt;&gt;"",EN38,"")</f>
        <v>Hungary</v>
      </c>
      <c r="ET38" s="221">
        <f ca="1">SUMPRODUCT((HX3:HX42=ES38)*(IA3:IA42=ES39)*(IB3:IB42="W"))+SUMPRODUCT((HX3:HX42=ES38)*(IA3:IA42=ES40)*(IB3:IB42="W"))+SUMPRODUCT((HX3:HX42=ES38)*(IA3:IA42=ES41)*(IB3:IB42="W"))+SUMPRODUCT((HX3:HX42=ES38)*(IA3:IA42=ES37)*(IB3:IB42="W"))+SUMPRODUCT((HX3:HX42=ES39)*(IA3:IA42=ES38)*(IC3:IC42="W"))+SUMPRODUCT((HX3:HX42=ES40)*(IA3:IA42=ES38)*(IC3:IC42="W"))+SUMPRODUCT((HX3:HX42=ES41)*(IA3:IA42=ES38)*(IC3:IC42="W"))+SUMPRODUCT((HX3:HX42=ES37)*(IA3:IA42=ES38)*(IC3:IC42="W"))</f>
        <v>0</v>
      </c>
      <c r="EU38" s="221">
        <f ca="1">SUMPRODUCT((HX3:HX42=ES38)*(IA3:IA42=ES39)*(IB3:IB42="D"))+SUMPRODUCT((HX3:HX42=ES38)*(IA3:IA42=ES40)*(IB3:IB42="D"))+SUMPRODUCT((HX3:HX42=ES38)*(IA3:IA42=ES41)*(IB3:IB42="D"))+SUMPRODUCT((HX3:HX42=ES38)*(IA3:IA42=ES37)*(IB3:IB42="D"))+SUMPRODUCT((HX3:HX42=ES39)*(IA3:IA42=ES38)*(IB3:IB42="D"))+SUMPRODUCT((HX3:HX42=ES40)*(IA3:IA42=ES38)*(IB3:IB42="D"))+SUMPRODUCT((HX3:HX42=ES41)*(IA3:IA42=ES38)*(IB3:IB42="D"))+SUMPRODUCT((HX3:HX42=ES37)*(IA3:IA42=ES38)*(IB3:IB42="D"))</f>
        <v>0</v>
      </c>
      <c r="EV38" s="221">
        <f ca="1">SUMPRODUCT((HX3:HX42=ES38)*(IA3:IA42=ES39)*(IB3:IB42="L"))+SUMPRODUCT((HX3:HX42=ES38)*(IA3:IA42=ES40)*(IB3:IB42="L"))+SUMPRODUCT((HX3:HX42=ES38)*(IA3:IA42=ES41)*(IB3:IB42="L"))+SUMPRODUCT((HX3:HX42=ES38)*(IA3:IA42=ES37)*(IB3:IB42="L"))+SUMPRODUCT((HX3:HX42=ES39)*(IA3:IA42=ES38)*(IC3:IC42="L"))+SUMPRODUCT((HX3:HX42=ES40)*(IA3:IA42=ES38)*(IC3:IC42="L"))+SUMPRODUCT((HX3:HX42=ES41)*(IA3:IA42=ES38)*(IC3:IC42="L"))+SUMPRODUCT((HX3:HX42=ES37)*(IA3:IA42=ES38)*(IC3:IC42="L"))</f>
        <v>0</v>
      </c>
      <c r="EW38" s="221">
        <f ca="1">SUMPRODUCT((HX3:HX42=ES38)*(IA3:IA42=ES39)*HY3:HY42)+SUMPRODUCT((HX3:HX42=ES38)*(IA3:IA42=ES40)*HY3:HY42)+SUMPRODUCT((HX3:HX42=ES38)*(IA3:IA42=ES41)*HY3:HY42)+SUMPRODUCT((HX3:HX42=ES38)*(IA3:IA42=ES37)*HY3:HY42)+SUMPRODUCT((HX3:HX42=ES39)*(IA3:IA42=ES38)*HZ3:HZ42)+SUMPRODUCT((HX3:HX42=ES40)*(IA3:IA42=ES38)*HZ3:HZ42)+SUMPRODUCT((HX3:HX42=ES41)*(IA3:IA42=ES38)*HZ3:HZ42)+SUMPRODUCT((HX3:HX42=ES37)*(IA3:IA42=ES38)*HZ3:HZ42)</f>
        <v>0</v>
      </c>
      <c r="EX38" s="221">
        <f ca="1">SUMPRODUCT((HX3:HX42=ES38)*(IA3:IA42=ES39)*HZ3:HZ42)+SUMPRODUCT((HX3:HX42=ES38)*(IA3:IA42=ES40)*HZ3:HZ42)+SUMPRODUCT((HX3:HX42=ES38)*(IA3:IA42=ES41)*HZ3:HZ42)+SUMPRODUCT((HX3:HX42=ES38)*(IA3:IA42=ES37)*HZ3:HZ42)+SUMPRODUCT((HX3:HX42=ES39)*(IA3:IA42=ES38)*HY3:HY42)+SUMPRODUCT((HX3:HX42=ES40)*(IA3:IA42=ES38)*HY3:HY42)+SUMPRODUCT((HX3:HX42=ES41)*(IA3:IA42=ES38)*HY3:HY42)+SUMPRODUCT((HX3:HX42=ES37)*(IA3:IA42=ES38)*HY3:HY42)</f>
        <v>0</v>
      </c>
      <c r="EY38" s="221">
        <f ca="1">EW38-EX38+1000</f>
        <v>1000</v>
      </c>
      <c r="EZ38" s="221">
        <f t="shared" ca="1" si="154"/>
        <v>0</v>
      </c>
      <c r="FA38" s="221">
        <f ca="1">IF(ES38&lt;&gt;"",VLOOKUP(ES38,DZ4:EF40,7,FALSE),"")</f>
        <v>1000</v>
      </c>
      <c r="FB38" s="221">
        <f ca="1">IF(ES38&lt;&gt;"",VLOOKUP(ES38,DZ4:EF40,5,FALSE),"")</f>
        <v>0</v>
      </c>
      <c r="FC38" s="221">
        <f ca="1">IF(ES38&lt;&gt;"",VLOOKUP(ES38,DZ4:EH40,9,FALSE),"")</f>
        <v>7</v>
      </c>
      <c r="FD38" s="221">
        <f t="shared" ca="1" si="155"/>
        <v>0</v>
      </c>
      <c r="FE38" s="221">
        <f ca="1">IF(ES38&lt;&gt;"",RANK(FD38,FD37:FD41),"")</f>
        <v>1</v>
      </c>
      <c r="FF38" s="221">
        <f ca="1">IF(ES38&lt;&gt;"",SUMPRODUCT((FD37:FD41=FD38)*(EY37:EY41&gt;EY38)),"")</f>
        <v>0</v>
      </c>
      <c r="FG38" s="221">
        <f ca="1">IF(ES38&lt;&gt;"",SUMPRODUCT((FD37:FD41=FD38)*(EY37:EY41=EY38)*(EW37:EW41&gt;EW38)),"")</f>
        <v>0</v>
      </c>
      <c r="FH38" s="221">
        <f ca="1">IF(ES38&lt;&gt;"",SUMPRODUCT((FD37:FD41=FD38)*(EY37:EY41=EY38)*(EW37:EW41=EW38)*(FA37:FA41&gt;FA38)),"")</f>
        <v>0</v>
      </c>
      <c r="FI38" s="221">
        <f ca="1">IF(ES38&lt;&gt;"",SUMPRODUCT((FD37:FD41=FD38)*(EY37:EY41=EY38)*(EW37:EW41=EW38)*(FA37:FA41=FA38)*(FB37:FB41&gt;FB38)),"")</f>
        <v>0</v>
      </c>
      <c r="FJ38" s="221">
        <f ca="1">IF(ES38&lt;&gt;"",SUMPRODUCT((FD37:FD41=FD38)*(EY37:EY41=EY38)*(EW37:EW41=EW38)*(FA37:FA41=FA38)*(FB37:FB41=FB38)*(FC37:FC41&gt;FC38)),"")</f>
        <v>2</v>
      </c>
      <c r="FK38" s="221">
        <f t="shared" ref="FK38:FK40" ca="1" si="162">IF(ES38&lt;&gt;"",IF(FK78&lt;&gt;"",IF(ER$76=3,FK78,FK78+ER$76),SUM(FE38:FJ38)),"")</f>
        <v>3</v>
      </c>
      <c r="FL38" s="221" t="str">
        <f ca="1">IF(ES38&lt;&gt;"",INDEX(ES37:ES41,MATCH(2,FK37:FK41,0),0),"")</f>
        <v>Austria</v>
      </c>
      <c r="FM38" s="221" t="str">
        <f ca="1">IF(EO37&lt;&gt;"",EO37,"")</f>
        <v/>
      </c>
      <c r="FN38" s="221">
        <f ca="1">SUMPRODUCT((HX3:HX42=FM38)*(IA3:IA42=FM39)*(IB3:IB42="W"))+SUMPRODUCT((HX3:HX42=FM38)*(IA3:IA42=FM40)*(IB3:IB42="W"))+SUMPRODUCT((HX3:HX42=FM38)*(IA3:IA42=FM41)*(IB3:IB42="W"))+SUMPRODUCT((HX3:HX42=FM39)*(IA3:IA42=FM38)*(IC3:IC42="W"))+SUMPRODUCT((HX3:HX42=FM40)*(IA3:IA42=FM38)*(IC3:IC42="W"))+SUMPRODUCT((HX3:HX42=FM41)*(IA3:IA42=FM38)*(IC3:IC42="W"))</f>
        <v>0</v>
      </c>
      <c r="FO38" s="221">
        <f ca="1">SUMPRODUCT((HX3:HX42=FM38)*(IA3:IA42=FM39)*(IB3:IB42="D"))+SUMPRODUCT((HX3:HX42=FM38)*(IA3:IA42=FM40)*(IB3:IB42="D"))+SUMPRODUCT((HX3:HX42=FM38)*(IA3:IA42=FM41)*(IB3:IB42="D"))+SUMPRODUCT((HX3:HX42=FM39)*(IA3:IA42=FM38)*(IB3:IB42="D"))+SUMPRODUCT((HX3:HX42=FM40)*(IA3:IA42=FM38)*(IB3:IB42="D"))+SUMPRODUCT((HX3:HX42=FM41)*(IA3:IA42=FM38)*(IB3:IB42="D"))</f>
        <v>0</v>
      </c>
      <c r="FP38" s="221">
        <f ca="1">SUMPRODUCT((HX3:HX42=FM38)*(IA3:IA42=FM39)*(IB3:IB42="L"))+SUMPRODUCT((HX3:HX42=FM38)*(IA3:IA42=FM40)*(IB3:IB42="L"))+SUMPRODUCT((HX3:HX42=FM38)*(IA3:IA42=FM41)*(IB3:IB42="L"))+SUMPRODUCT((HX3:HX42=FM39)*(IA3:IA42=FM38)*(IC3:IC42="L"))+SUMPRODUCT((HX3:HX42=FM40)*(IA3:IA42=FM38)*(IC3:IC42="L"))+SUMPRODUCT((HX3:HX42=FM41)*(IA3:IA42=FM38)*(IC3:IC42="L"))</f>
        <v>0</v>
      </c>
      <c r="FQ38" s="221">
        <f ca="1">SUMPRODUCT((HX3:HX42=FM38)*(IA3:IA42=FM39)*HY3:HY42)+SUMPRODUCT((HX3:HX42=FM38)*(IA3:IA42=FM40)*HY3:HY42)+SUMPRODUCT((HX3:HX42=FM38)*(IA3:IA42=FM41)*HY3:HY42)+SUMPRODUCT((HX3:HX42=FM38)*(IA3:IA42=FM37)*HY3:HY42)+SUMPRODUCT((HX3:HX42=FM39)*(IA3:IA42=FM38)*HZ3:HZ42)+SUMPRODUCT((HX3:HX42=FM40)*(IA3:IA42=FM38)*HZ3:HZ42)+SUMPRODUCT((HX3:HX42=FM41)*(IA3:IA42=FM38)*HZ3:HZ42)+SUMPRODUCT((HX3:HX42=FM37)*(IA3:IA42=FM38)*HZ3:HZ42)</f>
        <v>0</v>
      </c>
      <c r="FR38" s="221">
        <f ca="1">SUMPRODUCT((HX3:HX42=FM38)*(IA3:IA42=FM39)*HZ3:HZ42)+SUMPRODUCT((HX3:HX42=FM38)*(IA3:IA42=FM40)*HZ3:HZ42)+SUMPRODUCT((HX3:HX42=FM38)*(IA3:IA42=FM41)*HZ3:HZ42)+SUMPRODUCT((HX3:HX42=FM38)*(IA3:IA42=FM37)*HZ3:HZ42)+SUMPRODUCT((HX3:HX42=FM39)*(IA3:IA42=FM38)*HY3:HY42)+SUMPRODUCT((HX3:HX42=FM40)*(IA3:IA42=FM38)*HY3:HY42)+SUMPRODUCT((HX3:HX42=FM41)*(IA3:IA42=FM38)*HY3:HY42)+SUMPRODUCT((HX3:HX42=FM37)*(IA3:IA42=FM38)*HY3:HY42)</f>
        <v>0</v>
      </c>
      <c r="FS38" s="221">
        <f ca="1">FQ38-FR38+1000</f>
        <v>1000</v>
      </c>
      <c r="FT38" s="221" t="str">
        <f t="shared" ref="FT38:FT40" ca="1" si="163">IF(FM38&lt;&gt;"",FN38*3+FO38*1,"")</f>
        <v/>
      </c>
      <c r="FU38" s="221" t="str">
        <f ca="1">IF(FM38&lt;&gt;"",VLOOKUP(FM38,DZ4:EF40,7,FALSE),"")</f>
        <v/>
      </c>
      <c r="FV38" s="221" t="str">
        <f ca="1">IF(FM38&lt;&gt;"",VLOOKUP(FM38,DZ4:EF40,5,FALSE),"")</f>
        <v/>
      </c>
      <c r="FW38" s="221" t="str">
        <f ca="1">IF(FM38&lt;&gt;"",VLOOKUP(FM38,DZ4:EH40,9,FALSE),"")</f>
        <v/>
      </c>
      <c r="FX38" s="221" t="str">
        <f t="shared" ref="FX38:FX40" ca="1" si="164">FT38</f>
        <v/>
      </c>
      <c r="FY38" s="221" t="str">
        <f ca="1">IF(FM38&lt;&gt;"",RANK(FX38,FX37:FX40),"")</f>
        <v/>
      </c>
      <c r="FZ38" s="221" t="str">
        <f ca="1">IF(FM38&lt;&gt;"",SUMPRODUCT((FX37:FX41=FX38)*(FS37:FS41&gt;FS38)),"")</f>
        <v/>
      </c>
      <c r="GA38" s="221" t="str">
        <f ca="1">IF(FM38&lt;&gt;"",SUMPRODUCT((FX37:FX41=FX38)*(FS37:FS41=FS38)*(FQ37:FQ41&gt;FQ38)),"")</f>
        <v/>
      </c>
      <c r="GB38" s="221" t="str">
        <f ca="1">IF(FM38&lt;&gt;"",SUMPRODUCT((FX37:FX41=FX38)*(FS37:FS41=FS38)*(FQ37:FQ41=FQ38)*(FU37:FU41&gt;FU38)),"")</f>
        <v/>
      </c>
      <c r="GC38" s="221" t="str">
        <f ca="1">IF(FM38&lt;&gt;"",SUMPRODUCT((FX37:FX41=FX38)*(FS37:FS41=FS38)*(FQ37:FQ41=FQ38)*(FU37:FU41=FU38)*(FV37:FV41&gt;FV38)),"")</f>
        <v/>
      </c>
      <c r="GD38" s="221" t="str">
        <f ca="1">IF(FM38&lt;&gt;"",SUMPRODUCT((FX37:FX41=FX38)*(FS37:FS41=FS38)*(FQ37:FQ41=FQ38)*(FU37:FU41=FU38)*(FV37:FV41=FV38)*(FW37:FW41&gt;FW38)),"")</f>
        <v/>
      </c>
      <c r="GE38" s="221" t="str">
        <f ca="1">IF(FM38&lt;&gt;"",IF(GE78&lt;&gt;"",IF(FL$76=3,GE78,GE78+FL$76),SUM(FY38:GD38)+1),"")</f>
        <v/>
      </c>
      <c r="GF38" s="221" t="str">
        <f ca="1">IF(FM38&lt;&gt;"",INDEX(FM38:FM41,MATCH(2,GE38:GE41,0),0),"")</f>
        <v/>
      </c>
      <c r="HU38" s="221" t="str">
        <f ca="1">IF(GF38&lt;&gt;"",GF38,IF(FL38&lt;&gt;"",FL38,EL38))</f>
        <v>Austria</v>
      </c>
      <c r="HV38" s="221">
        <v>2</v>
      </c>
      <c r="HW38" s="221">
        <v>36</v>
      </c>
      <c r="HX38" s="221" t="str">
        <f t="shared" si="3"/>
        <v>Sweden</v>
      </c>
      <c r="HY38" s="223">
        <f ca="1">IF(OFFSET('Prediction Sheet'!$W45,0,HY$1)&lt;&gt;"",OFFSET('Prediction Sheet'!$W45,0,HY$1),0)</f>
        <v>0</v>
      </c>
      <c r="HZ38" s="223">
        <f ca="1">IF(OFFSET('Prediction Sheet'!$Y45,0,HY$1)&lt;&gt;"",OFFSET('Prediction Sheet'!$Y45,0,HY$1),0)</f>
        <v>0</v>
      </c>
      <c r="IA38" s="221" t="str">
        <f t="shared" si="4"/>
        <v>Belgium</v>
      </c>
      <c r="IB38" s="221" t="str">
        <f ca="1">IF(AND(OFFSET('Prediction Sheet'!$W45,0,HY$1)&lt;&gt;"",OFFSET('Prediction Sheet'!$Y45,0,HY$1)&lt;&gt;""),IF(HY38&gt;HZ38,"W",IF(HY38=HZ38,"D","L")),"")</f>
        <v/>
      </c>
      <c r="IC38" s="221" t="str">
        <f t="shared" ca="1" si="5"/>
        <v/>
      </c>
      <c r="MW38" s="223"/>
      <c r="MX38" s="223"/>
      <c r="RU38" s="223"/>
      <c r="RV38" s="223"/>
      <c r="WS38" s="223"/>
      <c r="WT38" s="223"/>
      <c r="ABQ38" s="223"/>
      <c r="ABR38" s="223"/>
      <c r="AGO38" s="223"/>
      <c r="AGP38" s="223"/>
      <c r="ALM38" s="223"/>
      <c r="ALN38" s="223"/>
      <c r="AQK38" s="223"/>
      <c r="AQL38" s="223"/>
      <c r="AVI38" s="223"/>
      <c r="AVJ38" s="223"/>
      <c r="BAG38" s="223"/>
      <c r="BAH38" s="223"/>
      <c r="BFE38" s="223"/>
      <c r="BFF38" s="223"/>
      <c r="BKC38" s="223"/>
      <c r="BKD38" s="223"/>
      <c r="BPA38" s="223"/>
      <c r="BPB38" s="223"/>
      <c r="BTY38" s="223"/>
      <c r="BTZ38" s="223"/>
      <c r="BYW38" s="223"/>
      <c r="BYX38" s="223"/>
      <c r="CDU38" s="223"/>
      <c r="CDV38" s="223"/>
      <c r="CIS38" s="223"/>
      <c r="CIT38" s="223"/>
      <c r="CNQ38" s="223"/>
      <c r="CNR38" s="223"/>
      <c r="CSO38" s="223"/>
      <c r="CSP38" s="223"/>
      <c r="CXM38" s="223"/>
      <c r="CXN38" s="223"/>
      <c r="DCK38" s="223"/>
      <c r="DCL38" s="223"/>
      <c r="DHI38" s="223"/>
      <c r="DHJ38" s="223"/>
      <c r="DMG38" s="223"/>
      <c r="DMH38" s="223"/>
      <c r="DRE38" s="223"/>
      <c r="DRF38" s="223"/>
      <c r="DWC38" s="223"/>
      <c r="DWD38" s="223"/>
      <c r="EBA38" s="223"/>
      <c r="EBB38" s="223"/>
      <c r="EFY38" s="223"/>
      <c r="EFZ38" s="223"/>
      <c r="EKW38" s="223"/>
      <c r="EKX38" s="223"/>
      <c r="EPU38" s="223"/>
      <c r="EPV38" s="223"/>
      <c r="EUS38" s="223"/>
      <c r="EUT38" s="223"/>
      <c r="EZQ38" s="223"/>
      <c r="EZR38" s="223"/>
      <c r="FEO38" s="223"/>
      <c r="FEP38" s="223"/>
      <c r="FJM38" s="223"/>
      <c r="FJN38" s="223"/>
      <c r="FOK38" s="223"/>
      <c r="FOL38" s="223"/>
      <c r="FTI38" s="223"/>
      <c r="FTJ38" s="223"/>
      <c r="FYG38" s="223"/>
      <c r="FYH38" s="223"/>
      <c r="GDE38" s="223"/>
      <c r="GDF38" s="223"/>
      <c r="GIC38" s="223"/>
      <c r="GID38" s="223"/>
      <c r="GNA38" s="223"/>
      <c r="GNB38" s="223"/>
      <c r="GRY38" s="223"/>
      <c r="GRZ38" s="223"/>
      <c r="GWW38" s="223"/>
      <c r="GWX38" s="223"/>
      <c r="HBU38" s="223"/>
      <c r="HBV38" s="223"/>
      <c r="HGS38" s="223"/>
      <c r="HGT38" s="223"/>
      <c r="HLQ38" s="223"/>
      <c r="HLR38" s="223"/>
      <c r="HQO38" s="223"/>
      <c r="HQP38" s="223"/>
      <c r="HVM38" s="223"/>
      <c r="HVN38" s="223"/>
      <c r="IAK38" s="223"/>
      <c r="IAL38" s="223"/>
      <c r="IFI38" s="223"/>
      <c r="IFJ38" s="223"/>
      <c r="IKG38" s="223"/>
      <c r="IKH38" s="223"/>
      <c r="IPE38" s="223"/>
      <c r="IPF38" s="223"/>
      <c r="IUC38" s="223"/>
      <c r="IUD38" s="223"/>
      <c r="IZA38" s="223"/>
      <c r="IZB38" s="223"/>
      <c r="JDY38" s="223"/>
      <c r="JDZ38" s="223"/>
      <c r="JIW38" s="223"/>
      <c r="JIX38" s="223"/>
      <c r="JNU38" s="223"/>
      <c r="JNV38" s="223"/>
      <c r="JSS38" s="223"/>
      <c r="JST38" s="223"/>
      <c r="JXQ38" s="223"/>
      <c r="JXR38" s="223"/>
      <c r="KCO38" s="223"/>
      <c r="KCP38" s="223"/>
      <c r="KHM38" s="223"/>
      <c r="KHN38" s="223"/>
      <c r="KMK38" s="223"/>
      <c r="KML38" s="223"/>
      <c r="KRI38" s="223"/>
      <c r="KRJ38" s="223"/>
      <c r="KWG38" s="223"/>
      <c r="KWH38" s="223"/>
      <c r="LBE38" s="223"/>
      <c r="LBF38" s="223"/>
      <c r="LGC38" s="223"/>
      <c r="LGD38" s="223"/>
      <c r="LLA38" s="223"/>
      <c r="LLB38" s="223"/>
      <c r="LPY38" s="223"/>
      <c r="LPZ38" s="223"/>
      <c r="LUW38" s="223"/>
      <c r="LUX38" s="223"/>
      <c r="LZU38" s="223"/>
      <c r="LZV38" s="223"/>
      <c r="MES38" s="223"/>
      <c r="MET38" s="223"/>
      <c r="MJQ38" s="223"/>
      <c r="MJR38" s="223"/>
      <c r="MOO38" s="223"/>
      <c r="MOP38" s="223"/>
      <c r="MTM38" s="223"/>
      <c r="MTN38" s="223"/>
      <c r="MYK38" s="223"/>
      <c r="MYL38" s="223"/>
      <c r="NDI38" s="223"/>
      <c r="NDJ38" s="223"/>
      <c r="NIG38" s="223"/>
      <c r="NIH38" s="223"/>
      <c r="NNE38" s="223"/>
      <c r="NNF38" s="223"/>
      <c r="NSC38" s="223"/>
      <c r="NSD38" s="223"/>
      <c r="NXA38" s="223"/>
      <c r="NXB38" s="223"/>
      <c r="OBY38" s="223"/>
      <c r="OBZ38" s="223"/>
      <c r="OGW38" s="223"/>
      <c r="OGX38" s="223"/>
      <c r="OLU38" s="223"/>
      <c r="OLV38" s="223"/>
      <c r="OQS38" s="223"/>
      <c r="OQT38" s="223"/>
      <c r="OVQ38" s="223"/>
      <c r="OVR38" s="223"/>
      <c r="PAO38" s="223"/>
      <c r="PAP38" s="223"/>
      <c r="PFM38" s="223"/>
      <c r="PFN38" s="223"/>
      <c r="PKK38" s="223"/>
      <c r="PKL38" s="223"/>
      <c r="PPI38" s="223"/>
      <c r="PPJ38" s="223"/>
      <c r="PUG38" s="223"/>
      <c r="PUH38" s="223"/>
      <c r="PZE38" s="223"/>
      <c r="PZF38" s="223"/>
      <c r="QEC38" s="223"/>
      <c r="QED38" s="223"/>
      <c r="QJA38" s="223"/>
      <c r="QJB38" s="223"/>
      <c r="QNY38" s="223"/>
      <c r="QNZ38" s="223"/>
      <c r="QSW38" s="223"/>
      <c r="QSX38" s="223"/>
      <c r="QXU38" s="223"/>
      <c r="QXV38" s="223"/>
      <c r="RCS38" s="223"/>
      <c r="RCT38" s="223"/>
      <c r="RHQ38" s="223"/>
      <c r="RHR38" s="223"/>
      <c r="RMO38" s="223"/>
      <c r="RMP38" s="223"/>
      <c r="RRM38" s="223"/>
      <c r="RRN38" s="223"/>
      <c r="RWK38" s="223"/>
      <c r="RWL38" s="223"/>
      <c r="SBI38" s="223"/>
      <c r="SBJ38" s="223"/>
    </row>
    <row r="39" spans="1:1024 1129:2048 2153:3072 3177:4096 4201:5120 5225:6144 6249:7168 7273:8192 8297:9216 9321:10240 10345:11264 11369:12288 12393:12928" x14ac:dyDescent="0.2">
      <c r="A39" s="221">
        <f>VLOOKUP(B39,CW37:CX41,2,FALSE)</f>
        <v>2</v>
      </c>
      <c r="B39" s="221" t="str">
        <f>'Countries and Timezone'!C29</f>
        <v>Austria</v>
      </c>
      <c r="C39" s="221">
        <f>SUMPRODUCT((CZ3:CZ42=B39)*(DD3:DD42="W"))+SUMPRODUCT((DC3:DC42=B39)*(DE3:DE42="W"))</f>
        <v>0</v>
      </c>
      <c r="D39" s="221">
        <f>SUMPRODUCT((CZ3:CZ42=B39)*(DD3:DD42="D"))+SUMPRODUCT((DC3:DC42=B39)*(DE3:DE42="D"))</f>
        <v>0</v>
      </c>
      <c r="E39" s="221">
        <f>SUMPRODUCT((CZ3:CZ42=B39)*(DD3:DD42="L"))+SUMPRODUCT((DC3:DC42=B39)*(DE3:DE42="L"))</f>
        <v>0</v>
      </c>
      <c r="F39" s="221">
        <f>SUMIF(CZ3:CZ60,B39,DA3:DA60)+SUMIF(DC3:DC60,B39,DB3:DB60)</f>
        <v>0</v>
      </c>
      <c r="G39" s="221">
        <f>SUMIF(DC3:DC60,B39,DA3:DA60)+SUMIF(CZ3:CZ60,B39,DB3:DB60)</f>
        <v>0</v>
      </c>
      <c r="H39" s="221">
        <f t="shared" si="148"/>
        <v>1000</v>
      </c>
      <c r="I39" s="221">
        <f t="shared" si="149"/>
        <v>0</v>
      </c>
      <c r="J39" s="221">
        <v>15</v>
      </c>
      <c r="K39" s="221">
        <f>IF(COUNTIF(I37:I41,4)&lt;&gt;4,RANK(I39,I37:I41),I79)</f>
        <v>1</v>
      </c>
      <c r="M39" s="221">
        <f>SUMPRODUCT((K37:K40=K39)*(J37:J40&lt;J39))+K39</f>
        <v>3</v>
      </c>
      <c r="N39" s="221" t="str">
        <f>INDEX(B37:B41,MATCH(3,M37:M41,0),0)</f>
        <v>Austria</v>
      </c>
      <c r="O39" s="221">
        <f>INDEX(K37:K41,MATCH(N39,B37:B41,0),0)</f>
        <v>1</v>
      </c>
      <c r="P39" s="221" t="str">
        <f>IF(AND(P38&lt;&gt;"",O39=1),N39,"")</f>
        <v>Austria</v>
      </c>
      <c r="Q39" s="221" t="str">
        <f>IF(AND(Q38&lt;&gt;"",O40=2),N40,"")</f>
        <v/>
      </c>
      <c r="R39" s="221" t="str">
        <f>IF(AND(R38&lt;&gt;"",O41=3),N41,"")</f>
        <v/>
      </c>
      <c r="U39" s="221" t="str">
        <f t="shared" si="156"/>
        <v>Austria</v>
      </c>
      <c r="V39" s="221">
        <f>SUMPRODUCT((CZ3:CZ42=U39)*(DC3:DC42=U40)*(DD3:DD42="W"))+SUMPRODUCT((CZ3:CZ42=U39)*(DC3:DC42=U41)*(DD3:DD42="W"))+SUMPRODUCT((CZ3:CZ42=U39)*(DC3:DC42=U37)*(DD3:DD42="W"))+SUMPRODUCT((CZ3:CZ42=U39)*(DC3:DC42=U38)*(DD3:DD42="W"))+SUMPRODUCT((CZ3:CZ42=U40)*(DC3:DC42=U39)*(DE3:DE42="W"))+SUMPRODUCT((CZ3:CZ42=U41)*(DC3:DC42=U39)*(DE3:DE42="W"))+SUMPRODUCT((CZ3:CZ42=U37)*(DC3:DC42=U39)*(DE3:DE42="W"))+SUMPRODUCT((CZ3:CZ42=U38)*(DC3:DC42=U39)*(DE3:DE42="W"))</f>
        <v>0</v>
      </c>
      <c r="W39" s="221">
        <f>SUMPRODUCT((CZ3:CZ42=U39)*(DC3:DC42=U40)*(DD3:DD42="D"))+SUMPRODUCT((CZ3:CZ42=U39)*(DC3:DC42=U41)*(DD3:DD42="D"))+SUMPRODUCT((CZ3:CZ42=U39)*(DC3:DC42=U37)*(DD3:DD42="D"))+SUMPRODUCT((CZ3:CZ42=U39)*(DC3:DC42=U38)*(DD3:DD42="D"))+SUMPRODUCT((CZ3:CZ42=U40)*(DC3:DC42=U39)*(DD3:DD42="D"))+SUMPRODUCT((CZ3:CZ42=U41)*(DC3:DC42=U39)*(DD3:DD42="D"))+SUMPRODUCT((CZ3:CZ42=U37)*(DC3:DC42=U39)*(DD3:DD42="D"))+SUMPRODUCT((CZ3:CZ42=U38)*(DC3:DC42=U39)*(DD3:DD42="D"))</f>
        <v>0</v>
      </c>
      <c r="X39" s="221">
        <f>SUMPRODUCT((CZ3:CZ42=U39)*(DC3:DC42=U40)*(DD3:DD42="L"))+SUMPRODUCT((CZ3:CZ42=U39)*(DC3:DC42=U41)*(DD3:DD42="L"))+SUMPRODUCT((CZ3:CZ42=U39)*(DC3:DC42=U37)*(DD3:DD42="L"))+SUMPRODUCT((CZ3:CZ42=U39)*(DC3:DC42=U38)*(DD3:DD42="L"))+SUMPRODUCT((CZ3:CZ42=U40)*(DC3:DC42=U39)*(DE3:DE42="L"))+SUMPRODUCT((CZ3:CZ42=U41)*(DC3:DC42=U39)*(DE3:DE42="L"))+SUMPRODUCT((CZ3:CZ42=U37)*(DC3:DC42=U39)*(DE3:DE42="L"))+SUMPRODUCT((CZ3:CZ42=U38)*(DC3:DC42=U39)*(DE3:DE42="L"))</f>
        <v>0</v>
      </c>
      <c r="Y39" s="221">
        <f>SUMPRODUCT((CZ3:CZ42=U39)*(DC3:DC42=U40)*DA3:DA42)+SUMPRODUCT((CZ3:CZ42=U39)*(DC3:DC42=U41)*DA3:DA42)+SUMPRODUCT((CZ3:CZ42=U39)*(DC3:DC42=U37)*DA3:DA42)+SUMPRODUCT((CZ3:CZ42=U39)*(DC3:DC42=U38)*DA3:DA42)+SUMPRODUCT((CZ3:CZ42=U40)*(DC3:DC42=U39)*DB3:DB42)+SUMPRODUCT((CZ3:CZ42=U41)*(DC3:DC42=U39)*DB3:DB42)+SUMPRODUCT((CZ3:CZ42=U37)*(DC3:DC42=U39)*DB3:DB42)+SUMPRODUCT((CZ3:CZ42=U38)*(DC3:DC42=U39)*DB3:DB42)</f>
        <v>0</v>
      </c>
      <c r="Z39" s="221">
        <f>SUMPRODUCT((CZ3:CZ42=U39)*(DC3:DC42=U40)*DB3:DB42)+SUMPRODUCT((CZ3:CZ42=U39)*(DC3:DC42=U41)*DB3:DB42)+SUMPRODUCT((CZ3:CZ42=U39)*(DC3:DC42=U37)*DB3:DB42)+SUMPRODUCT((CZ3:CZ42=U39)*(DC3:DC42=U38)*DB3:DB42)+SUMPRODUCT((CZ3:CZ42=U40)*(DC3:DC42=U39)*DA3:DA42)+SUMPRODUCT((CZ3:CZ42=U41)*(DC3:DC42=U39)*DA3:DA42)+SUMPRODUCT((CZ3:CZ42=U37)*(DC3:DC42=U39)*DA3:DA42)+SUMPRODUCT((CZ3:CZ42=U38)*(DC3:DC42=U39)*DA3:DA42)</f>
        <v>0</v>
      </c>
      <c r="AA39" s="221">
        <f>Y39-Z39+1000</f>
        <v>1000</v>
      </c>
      <c r="AB39" s="221">
        <f t="shared" si="150"/>
        <v>0</v>
      </c>
      <c r="AC39" s="221">
        <f>IF(U39&lt;&gt;"",VLOOKUP(U39,B4:H40,7,FALSE),"")</f>
        <v>1000</v>
      </c>
      <c r="AD39" s="221">
        <f>IF(U39&lt;&gt;"",VLOOKUP(U39,B4:H40,5,FALSE),"")</f>
        <v>0</v>
      </c>
      <c r="AE39" s="221">
        <f>IF(U39&lt;&gt;"",VLOOKUP(U39,B4:J40,9,FALSE),"")</f>
        <v>15</v>
      </c>
      <c r="AF39" s="221">
        <f t="shared" si="151"/>
        <v>0</v>
      </c>
      <c r="AG39" s="221">
        <f>IF(U39&lt;&gt;"",RANK(AF39,AF37:AF41),"")</f>
        <v>1</v>
      </c>
      <c r="AH39" s="221">
        <f>IF(U39&lt;&gt;"",SUMPRODUCT((AF37:AF41=AF39)*(AA37:AA41&gt;AA39)),"")</f>
        <v>0</v>
      </c>
      <c r="AI39" s="221">
        <f>IF(U39&lt;&gt;"",SUMPRODUCT((AF37:AF41=AF39)*(AA37:AA41=AA39)*(Y37:Y41&gt;Y39)),"")</f>
        <v>0</v>
      </c>
      <c r="AJ39" s="221">
        <f>IF(U39&lt;&gt;"",SUMPRODUCT((AF37:AF41=AF39)*(AA37:AA41=AA39)*(Y37:Y41=Y39)*(AC37:AC41&gt;AC39)),"")</f>
        <v>0</v>
      </c>
      <c r="AK39" s="221">
        <f>IF(U39&lt;&gt;"",SUMPRODUCT((AF37:AF41=AF39)*(AA37:AA41=AA39)*(Y37:Y41=Y39)*(AC37:AC41=AC39)*(AD37:AD41&gt;AD39)),"")</f>
        <v>0</v>
      </c>
      <c r="AL39" s="221">
        <f>IF(U39&lt;&gt;"",SUMPRODUCT((AF37:AF41=AF39)*(AA37:AA41=AA39)*(Y37:Y41=Y39)*(AC37:AC41=AC39)*(AD37:AD41=AD39)*(AE37:AE41&gt;AE39)),"")</f>
        <v>1</v>
      </c>
      <c r="AM39" s="221">
        <f t="shared" si="157"/>
        <v>2</v>
      </c>
      <c r="AN39" s="221" t="str">
        <f>IF(U39&lt;&gt;"",INDEX(U37:U41,MATCH(3,AM37:AM41,0),0),"")</f>
        <v>Hungary</v>
      </c>
      <c r="AO39" s="221" t="str">
        <f>IF(Q38&lt;&gt;"",Q38,"")</f>
        <v/>
      </c>
      <c r="AP39" s="221">
        <f>SUMPRODUCT((CZ3:CZ42=AO39)*(DC3:DC42=AO40)*(DD3:DD42="W"))+SUMPRODUCT((CZ3:CZ42=AO39)*(DC3:DC42=AO41)*(DD3:DD42="W"))+SUMPRODUCT((CZ3:CZ42=AO39)*(DC3:DC42=AO38)*(DD3:DD42="W"))+SUMPRODUCT((CZ3:CZ42=AO40)*(DC3:DC42=AO39)*(DE3:DE42="W"))+SUMPRODUCT((CZ3:CZ42=AO41)*(DC3:DC42=AO39)*(DE3:DE42="W"))+SUMPRODUCT((CZ3:CZ42=AO38)*(DC3:DC42=AO39)*(DE3:DE42="W"))</f>
        <v>0</v>
      </c>
      <c r="AQ39" s="221">
        <f>SUMPRODUCT((CZ3:CZ42=AO39)*(DC3:DC42=AO40)*(DD3:DD42="D"))+SUMPRODUCT((CZ3:CZ42=AO39)*(DC3:DC42=AO41)*(DD3:DD42="D"))+SUMPRODUCT((CZ3:CZ42=AO39)*(DC3:DC42=AO38)*(DD3:DD42="D"))+SUMPRODUCT((CZ3:CZ42=AO40)*(DC3:DC42=AO39)*(DD3:DD42="D"))+SUMPRODUCT((CZ3:CZ42=AO41)*(DC3:DC42=AO39)*(DD3:DD42="D"))+SUMPRODUCT((CZ3:CZ42=AO38)*(DC3:DC42=AO39)*(DD3:DD42="D"))</f>
        <v>0</v>
      </c>
      <c r="AR39" s="221">
        <f>SUMPRODUCT((CZ3:CZ42=AO39)*(DC3:DC42=AO40)*(DD3:DD42="L"))+SUMPRODUCT((CZ3:CZ42=AO39)*(DC3:DC42=AO41)*(DD3:DD42="L"))+SUMPRODUCT((CZ3:CZ42=AO39)*(DC3:DC42=AO38)*(DD3:DD42="L"))+SUMPRODUCT((CZ3:CZ42=AO40)*(DC3:DC42=AO39)*(DE3:DE42="L"))+SUMPRODUCT((CZ3:CZ42=AO41)*(DC3:DC42=AO39)*(DE3:DE42="L"))+SUMPRODUCT((CZ3:CZ42=AO38)*(DC3:DC42=AO39)*(DE3:DE42="L"))</f>
        <v>0</v>
      </c>
      <c r="AS39" s="221">
        <f>SUMPRODUCT((CZ3:CZ42=AO39)*(DC3:DC42=AO40)*DA3:DA42)+SUMPRODUCT((CZ3:CZ42=AO39)*(DC3:DC42=AO41)*DA3:DA42)+SUMPRODUCT((CZ3:CZ42=AO39)*(DC3:DC42=AO37)*DA3:DA42)+SUMPRODUCT((CZ3:CZ42=AO39)*(DC3:DC42=AO38)*DA3:DA42)+SUMPRODUCT((CZ3:CZ42=AO40)*(DC3:DC42=AO39)*DB3:DB42)+SUMPRODUCT((CZ3:CZ42=AO41)*(DC3:DC42=AO39)*DB3:DB42)+SUMPRODUCT((CZ3:CZ42=AO37)*(DC3:DC42=AO39)*DB3:DB42)+SUMPRODUCT((CZ3:CZ42=AO38)*(DC3:DC42=AO39)*DB3:DB42)</f>
        <v>0</v>
      </c>
      <c r="AT39" s="221">
        <f>SUMPRODUCT((CZ3:CZ42=AO39)*(DC3:DC42=AO40)*DB3:DB42)+SUMPRODUCT((CZ3:CZ42=AO39)*(DC3:DC42=AO41)*DB3:DB42)+SUMPRODUCT((CZ3:CZ42=AO39)*(DC3:DC42=AO37)*DB3:DB42)+SUMPRODUCT((CZ3:CZ42=AO39)*(DC3:DC42=AO38)*DB3:DB42)+SUMPRODUCT((CZ3:CZ42=AO40)*(DC3:DC42=AO39)*DA3:DA42)+SUMPRODUCT((CZ3:CZ42=AO41)*(DC3:DC42=AO39)*DA3:DA42)+SUMPRODUCT((CZ3:CZ42=AO37)*(DC3:DC42=AO39)*DA3:DA42)+SUMPRODUCT((CZ3:CZ42=AO38)*(DC3:DC42=AO39)*DA3:DA42)</f>
        <v>0</v>
      </c>
      <c r="AU39" s="221">
        <f>AS39-AT39+1000</f>
        <v>1000</v>
      </c>
      <c r="AV39" s="221" t="str">
        <f t="shared" si="158"/>
        <v/>
      </c>
      <c r="AW39" s="221" t="str">
        <f>IF(AO39&lt;&gt;"",VLOOKUP(AO39,B4:H40,7,FALSE),"")</f>
        <v/>
      </c>
      <c r="AX39" s="221" t="str">
        <f>IF(AO39&lt;&gt;"",VLOOKUP(AO39,B4:H40,5,FALSE),"")</f>
        <v/>
      </c>
      <c r="AY39" s="221" t="str">
        <f>IF(AO39&lt;&gt;"",VLOOKUP(AO39,B4:J40,9,FALSE),"")</f>
        <v/>
      </c>
      <c r="AZ39" s="221" t="str">
        <f t="shared" si="159"/>
        <v/>
      </c>
      <c r="BA39" s="221" t="str">
        <f>IF(AO39&lt;&gt;"",RANK(AZ39,AZ37:AZ40),"")</f>
        <v/>
      </c>
      <c r="BB39" s="221" t="str">
        <f>IF(AO39&lt;&gt;"",SUMPRODUCT((AZ37:AZ41=AZ39)*(AU37:AU41&gt;AU39)),"")</f>
        <v/>
      </c>
      <c r="BC39" s="221" t="str">
        <f>IF(AO39&lt;&gt;"",SUMPRODUCT((AZ37:AZ41=AZ39)*(AU37:AU41=AU39)*(AS37:AS41&gt;AS39)),"")</f>
        <v/>
      </c>
      <c r="BD39" s="221" t="str">
        <f>IF(AO39&lt;&gt;"",SUMPRODUCT((AZ37:AZ41=AZ39)*(AU37:AU41=AU39)*(AS37:AS41=AS39)*(AW37:AW41&gt;AW39)),"")</f>
        <v/>
      </c>
      <c r="BE39" s="221" t="str">
        <f>IF(AO39&lt;&gt;"",SUMPRODUCT((AZ37:AZ41=AZ39)*(AU37:AU41=AU39)*(AS37:AS41=AS39)*(AW37:AW41=AW39)*(AX37:AX41&gt;AX39)),"")</f>
        <v/>
      </c>
      <c r="BF39" s="221" t="str">
        <f>IF(AO39&lt;&gt;"",SUMPRODUCT((AZ37:AZ41=AZ39)*(AU37:AU41=AU39)*(AS37:AS41=AS39)*(AW37:AW41=AW39)*(AX37:AX41=AX39)*(AY37:AY41&gt;AY39)),"")</f>
        <v/>
      </c>
      <c r="BG39" s="221" t="str">
        <f t="shared" ref="BG39:BG40" si="165">IF(AO39&lt;&gt;"",IF(BG79&lt;&gt;"",IF(AN$76=3,BG79,BG79+AN$76),SUM(BA39:BF39)+1),"")</f>
        <v/>
      </c>
      <c r="BH39" s="221" t="str">
        <f>IF(AO39&lt;&gt;"",INDEX(AO38:AO41,MATCH(3,BG38:BG41,0),0),"")</f>
        <v/>
      </c>
      <c r="BI39" s="221" t="str">
        <f>IF(R37&lt;&gt;"",R37,"")</f>
        <v/>
      </c>
      <c r="BJ39" s="221">
        <f>SUMPRODUCT((CZ3:CZ42=BI39)*(DC3:DC42=BI40)*(DD3:DD42="W"))+SUMPRODUCT((CZ3:CZ42=BI39)*(DC3:DC42=BI41)*(DD3:DD42="W"))+SUMPRODUCT((CZ3:CZ42=BI39)*(DC3:DC42=BI42)*(DD3:DD42="W"))+SUMPRODUCT((CZ3:CZ42=BI40)*(DC3:DC42=BI39)*(DE3:DE42="W"))+SUMPRODUCT((CZ3:CZ42=BI41)*(DC3:DC42=BI39)*(DE3:DE42="W"))+SUMPRODUCT((CZ3:CZ42=BI42)*(DC3:DC42=BI39)*(DE3:DE42="W"))</f>
        <v>0</v>
      </c>
      <c r="BK39" s="221">
        <f>SUMPRODUCT((CZ3:CZ42=BI39)*(DC3:DC42=BI40)*(DD3:DD42="D"))+SUMPRODUCT((CZ3:CZ42=BI39)*(DC3:DC42=BI41)*(DD3:DD42="D"))+SUMPRODUCT((CZ3:CZ42=BI39)*(DC3:DC42=BI42)*(DD3:DD42="D"))+SUMPRODUCT((CZ3:CZ42=BI40)*(DC3:DC42=BI39)*(DD3:DD42="D"))+SUMPRODUCT((CZ3:CZ42=BI41)*(DC3:DC42=BI39)*(DD3:DD42="D"))+SUMPRODUCT((CZ3:CZ42=BI42)*(DC3:DC42=BI39)*(DD3:DD42="D"))</f>
        <v>0</v>
      </c>
      <c r="BL39" s="221">
        <f>SUMPRODUCT((CZ3:CZ42=BI39)*(DC3:DC42=BI40)*(DD3:DD42="L"))+SUMPRODUCT((CZ3:CZ42=BI39)*(DC3:DC42=BI41)*(DD3:DD42="L"))+SUMPRODUCT((CZ3:CZ42=BI39)*(DC3:DC42=BI42)*(DD3:DD42="L"))+SUMPRODUCT((CZ3:CZ42=BI40)*(DC3:DC42=BI39)*(DE3:DE42="L"))+SUMPRODUCT((CZ3:CZ42=BI41)*(DC3:DC42=BI39)*(DE3:DE42="L"))+SUMPRODUCT((CZ3:CZ42=BI42)*(DC3:DC42=BI39)*(DE3:DE42="L"))</f>
        <v>0</v>
      </c>
      <c r="BM39" s="221">
        <f>SUMPRODUCT((CZ3:CZ42=BI39)*(DC3:DC42=BI40)*DA3:DA42)+SUMPRODUCT((CZ3:CZ42=BI39)*(DC3:DC42=BI41)*DA3:DA42)+SUMPRODUCT((CZ3:CZ42=BI39)*(DC3:DC42=BI37)*DA3:DA42)+SUMPRODUCT((CZ3:CZ42=BI39)*(DC3:DC42=BI38)*DA3:DA42)+SUMPRODUCT((CZ3:CZ42=BI40)*(DC3:DC42=BI39)*DB3:DB42)+SUMPRODUCT((CZ3:CZ42=BI41)*(DC3:DC42=BI39)*DB3:DB42)+SUMPRODUCT((CZ3:CZ42=BI37)*(DC3:DC42=BI39)*DB3:DB42)+SUMPRODUCT((CZ3:CZ42=BI38)*(DC3:DC42=BI39)*DB3:DB42)</f>
        <v>0</v>
      </c>
      <c r="BN39" s="221">
        <f>SUMPRODUCT((CZ3:CZ42=BI39)*(DC3:DC42=BI40)*DB3:DB42)+SUMPRODUCT((CZ3:CZ42=BI39)*(DC3:DC42=BI41)*DB3:DB42)+SUMPRODUCT((CZ3:CZ42=BI39)*(DC3:DC42=BI37)*DB3:DB42)+SUMPRODUCT((CZ3:CZ42=BI39)*(DC3:DC42=BI38)*DB3:DB42)+SUMPRODUCT((CZ3:CZ42=BI40)*(DC3:DC42=BI39)*DA3:DA42)+SUMPRODUCT((CZ3:CZ42=BI41)*(DC3:DC42=BI39)*DA3:DA42)+SUMPRODUCT((CZ3:CZ42=BI37)*(DC3:DC42=BI39)*DA3:DA42)+SUMPRODUCT((CZ3:CZ42=BI38)*(DC3:DC42=BI39)*DA3:DA42)</f>
        <v>0</v>
      </c>
      <c r="BO39" s="221">
        <f>BM39-BN39+1000</f>
        <v>1000</v>
      </c>
      <c r="BP39" s="221" t="str">
        <f t="shared" ref="BP39:BP40" si="166">IF(BI39&lt;&gt;"",BJ39*3+BK39*1,"")</f>
        <v/>
      </c>
      <c r="BQ39" s="221" t="str">
        <f>IF(BI39&lt;&gt;"",VLOOKUP(BI39,B4:H40,7,FALSE),"")</f>
        <v/>
      </c>
      <c r="BR39" s="221" t="str">
        <f>IF(BI39&lt;&gt;"",VLOOKUP(BI39,B4:H40,5,FALSE),"")</f>
        <v/>
      </c>
      <c r="BS39" s="221" t="str">
        <f>IF(BI39&lt;&gt;"",VLOOKUP(BI39,B4:J40,9,FALSE),"")</f>
        <v/>
      </c>
      <c r="BT39" s="221" t="str">
        <f t="shared" ref="BT39:BT40" si="167">BP39</f>
        <v/>
      </c>
      <c r="BU39" s="221" t="str">
        <f>IF(BI39&lt;&gt;"",RANK(BT39,BT38:BT40),"")</f>
        <v/>
      </c>
      <c r="BV39" s="221" t="str">
        <f>IF(BI39&lt;&gt;"",SUMPRODUCT((BT37:BT41=BT39)*(BO37:BO41&gt;BO39)),"")</f>
        <v/>
      </c>
      <c r="BW39" s="221" t="str">
        <f>IF(BI39&lt;&gt;"",SUMPRODUCT((BT37:BT41=BT39)*(BO37:BO41=BO39)*(BM37:BM41&gt;BM39)),"")</f>
        <v/>
      </c>
      <c r="BX39" s="221" t="str">
        <f>IF(BI39&lt;&gt;"",SUMPRODUCT((BT37:BT41=BT39)*(BO37:BO41=BO39)*(BM37:BM41=BM39)*(BQ37:BQ41&gt;BQ39)),"")</f>
        <v/>
      </c>
      <c r="BY39" s="221" t="str">
        <f>IF(BI39&lt;&gt;"",SUMPRODUCT((BT37:BT41=BT39)*(BO37:BO41=BO39)*(BM37:BM41=BM39)*(BQ37:BQ41=BQ39)*(BR37:BR41&gt;BR39)),"")</f>
        <v/>
      </c>
      <c r="BZ39" s="221" t="str">
        <f>IF(BI39&lt;&gt;"",SUMPRODUCT((BT37:BT41=BT39)*(BO37:BO41=BO39)*(BM37:BM41=BM39)*(BQ37:BQ41=BQ39)*(BR37:BR41=BR39)*(BS37:BS41&gt;BS39)),"")</f>
        <v/>
      </c>
      <c r="CA39" s="221" t="str">
        <f>IF(BI39&lt;&gt;"",SUM(BU39:BZ39)+2,"")</f>
        <v/>
      </c>
      <c r="CB39" s="221" t="str">
        <f>IF(BI39&lt;&gt;"",INDEX(BI39:BI41,MATCH(3,CA39:CA41,0),0),"")</f>
        <v/>
      </c>
      <c r="CW39" s="221" t="str">
        <f>IF(CB39&lt;&gt;"",CB39,IF(BH39&lt;&gt;"",BH39,IF(AN39&lt;&gt;"",AN39,N39)))</f>
        <v>Hungary</v>
      </c>
      <c r="CX39" s="221">
        <v>3</v>
      </c>
      <c r="DY39" s="221">
        <f ca="1">VLOOKUP(DZ39,HU37:HV41,2,FALSE)</f>
        <v>2</v>
      </c>
      <c r="DZ39" s="221" t="str">
        <f t="shared" si="160"/>
        <v>Austria</v>
      </c>
      <c r="EA39" s="221">
        <f ca="1">SUMPRODUCT((HX3:HX42=DZ39)*(IB3:IB42="W"))+SUMPRODUCT((IA3:IA42=DZ39)*(IC3:IC42="W"))</f>
        <v>0</v>
      </c>
      <c r="EB39" s="221">
        <f ca="1">SUMPRODUCT((HX3:HX42=DZ39)*(IB3:IB42="D"))+SUMPRODUCT((IA3:IA42=DZ39)*(IC3:IC42="D"))</f>
        <v>0</v>
      </c>
      <c r="EC39" s="221">
        <f ca="1">SUMPRODUCT((HX3:HX42=DZ39)*(IB3:IB42="L"))+SUMPRODUCT((IA3:IA42=DZ39)*(IC3:IC42="L"))</f>
        <v>0</v>
      </c>
      <c r="ED39" s="221">
        <f ca="1">SUMIF(HX3:HX60,DZ39,HY3:HY60)+SUMIF(IA3:IA60,DZ39,HZ3:HZ60)</f>
        <v>0</v>
      </c>
      <c r="EE39" s="221">
        <f ca="1">SUMIF(IA3:IA60,DZ39,HY3:HY60)+SUMIF(HX3:HX60,DZ39,HZ3:HZ60)</f>
        <v>0</v>
      </c>
      <c r="EF39" s="221">
        <f t="shared" ca="1" si="152"/>
        <v>1000</v>
      </c>
      <c r="EG39" s="221">
        <f t="shared" ca="1" si="153"/>
        <v>0</v>
      </c>
      <c r="EH39" s="221">
        <v>15</v>
      </c>
      <c r="EI39" s="221">
        <f ca="1">IF(COUNTIF(EG37:EG41,4)&lt;&gt;4,RANK(EG39,EG37:EG41),EG79)</f>
        <v>1</v>
      </c>
      <c r="EK39" s="221">
        <f ca="1">SUMPRODUCT((EI37:EI40=EI39)*(EH37:EH40&lt;EH39))+EI39</f>
        <v>3</v>
      </c>
      <c r="EL39" s="221" t="str">
        <f ca="1">INDEX(DZ37:DZ41,MATCH(3,EK37:EK41,0),0)</f>
        <v>Austria</v>
      </c>
      <c r="EM39" s="221">
        <f ca="1">INDEX(EI37:EI41,MATCH(EL39,DZ37:DZ41,0),0)</f>
        <v>1</v>
      </c>
      <c r="EN39" s="221" t="str">
        <f ca="1">IF(AND(EN38&lt;&gt;"",EM39=1),EL39,"")</f>
        <v>Austria</v>
      </c>
      <c r="EO39" s="221" t="str">
        <f ca="1">IF(AND(EO38&lt;&gt;"",EM40=2),EL40,"")</f>
        <v/>
      </c>
      <c r="EP39" s="221" t="str">
        <f ca="1">IF(AND(EP38&lt;&gt;"",EM41=3),EL41,"")</f>
        <v/>
      </c>
      <c r="ES39" s="221" t="str">
        <f t="shared" ca="1" si="161"/>
        <v>Austria</v>
      </c>
      <c r="ET39" s="221">
        <f ca="1">SUMPRODUCT((HX3:HX42=ES39)*(IA3:IA42=ES40)*(IB3:IB42="W"))+SUMPRODUCT((HX3:HX42=ES39)*(IA3:IA42=ES41)*(IB3:IB42="W"))+SUMPRODUCT((HX3:HX42=ES39)*(IA3:IA42=ES37)*(IB3:IB42="W"))+SUMPRODUCT((HX3:HX42=ES39)*(IA3:IA42=ES38)*(IB3:IB42="W"))+SUMPRODUCT((HX3:HX42=ES40)*(IA3:IA42=ES39)*(IC3:IC42="W"))+SUMPRODUCT((HX3:HX42=ES41)*(IA3:IA42=ES39)*(IC3:IC42="W"))+SUMPRODUCT((HX3:HX42=ES37)*(IA3:IA42=ES39)*(IC3:IC42="W"))+SUMPRODUCT((HX3:HX42=ES38)*(IA3:IA42=ES39)*(IC3:IC42="W"))</f>
        <v>0</v>
      </c>
      <c r="EU39" s="221">
        <f ca="1">SUMPRODUCT((HX3:HX42=ES39)*(IA3:IA42=ES40)*(IB3:IB42="D"))+SUMPRODUCT((HX3:HX42=ES39)*(IA3:IA42=ES41)*(IB3:IB42="D"))+SUMPRODUCT((HX3:HX42=ES39)*(IA3:IA42=ES37)*(IB3:IB42="D"))+SUMPRODUCT((HX3:HX42=ES39)*(IA3:IA42=ES38)*(IB3:IB42="D"))+SUMPRODUCT((HX3:HX42=ES40)*(IA3:IA42=ES39)*(IB3:IB42="D"))+SUMPRODUCT((HX3:HX42=ES41)*(IA3:IA42=ES39)*(IB3:IB42="D"))+SUMPRODUCT((HX3:HX42=ES37)*(IA3:IA42=ES39)*(IB3:IB42="D"))+SUMPRODUCT((HX3:HX42=ES38)*(IA3:IA42=ES39)*(IB3:IB42="D"))</f>
        <v>0</v>
      </c>
      <c r="EV39" s="221">
        <f ca="1">SUMPRODUCT((HX3:HX42=ES39)*(IA3:IA42=ES40)*(IB3:IB42="L"))+SUMPRODUCT((HX3:HX42=ES39)*(IA3:IA42=ES41)*(IB3:IB42="L"))+SUMPRODUCT((HX3:HX42=ES39)*(IA3:IA42=ES37)*(IB3:IB42="L"))+SUMPRODUCT((HX3:HX42=ES39)*(IA3:IA42=ES38)*(IB3:IB42="L"))+SUMPRODUCT((HX3:HX42=ES40)*(IA3:IA42=ES39)*(IC3:IC42="L"))+SUMPRODUCT((HX3:HX42=ES41)*(IA3:IA42=ES39)*(IC3:IC42="L"))+SUMPRODUCT((HX3:HX42=ES37)*(IA3:IA42=ES39)*(IC3:IC42="L"))+SUMPRODUCT((HX3:HX42=ES38)*(IA3:IA42=ES39)*(IC3:IC42="L"))</f>
        <v>0</v>
      </c>
      <c r="EW39" s="221">
        <f ca="1">SUMPRODUCT((HX3:HX42=ES39)*(IA3:IA42=ES40)*HY3:HY42)+SUMPRODUCT((HX3:HX42=ES39)*(IA3:IA42=ES41)*HY3:HY42)+SUMPRODUCT((HX3:HX42=ES39)*(IA3:IA42=ES37)*HY3:HY42)+SUMPRODUCT((HX3:HX42=ES39)*(IA3:IA42=ES38)*HY3:HY42)+SUMPRODUCT((HX3:HX42=ES40)*(IA3:IA42=ES39)*HZ3:HZ42)+SUMPRODUCT((HX3:HX42=ES41)*(IA3:IA42=ES39)*HZ3:HZ42)+SUMPRODUCT((HX3:HX42=ES37)*(IA3:IA42=ES39)*HZ3:HZ42)+SUMPRODUCT((HX3:HX42=ES38)*(IA3:IA42=ES39)*HZ3:HZ42)</f>
        <v>0</v>
      </c>
      <c r="EX39" s="221">
        <f ca="1">SUMPRODUCT((HX3:HX42=ES39)*(IA3:IA42=ES40)*HZ3:HZ42)+SUMPRODUCT((HX3:HX42=ES39)*(IA3:IA42=ES41)*HZ3:HZ42)+SUMPRODUCT((HX3:HX42=ES39)*(IA3:IA42=ES37)*HZ3:HZ42)+SUMPRODUCT((HX3:HX42=ES39)*(IA3:IA42=ES38)*HZ3:HZ42)+SUMPRODUCT((HX3:HX42=ES40)*(IA3:IA42=ES39)*HY3:HY42)+SUMPRODUCT((HX3:HX42=ES41)*(IA3:IA42=ES39)*HY3:HY42)+SUMPRODUCT((HX3:HX42=ES37)*(IA3:IA42=ES39)*HY3:HY42)+SUMPRODUCT((HX3:HX42=ES38)*(IA3:IA42=ES39)*HY3:HY42)</f>
        <v>0</v>
      </c>
      <c r="EY39" s="221">
        <f ca="1">EW39-EX39+1000</f>
        <v>1000</v>
      </c>
      <c r="EZ39" s="221">
        <f t="shared" ca="1" si="154"/>
        <v>0</v>
      </c>
      <c r="FA39" s="221">
        <f ca="1">IF(ES39&lt;&gt;"",VLOOKUP(ES39,DZ4:EF40,7,FALSE),"")</f>
        <v>1000</v>
      </c>
      <c r="FB39" s="221">
        <f ca="1">IF(ES39&lt;&gt;"",VLOOKUP(ES39,DZ4:EF40,5,FALSE),"")</f>
        <v>0</v>
      </c>
      <c r="FC39" s="221">
        <f ca="1">IF(ES39&lt;&gt;"",VLOOKUP(ES39,DZ4:EH40,9,FALSE),"")</f>
        <v>15</v>
      </c>
      <c r="FD39" s="221">
        <f t="shared" ca="1" si="155"/>
        <v>0</v>
      </c>
      <c r="FE39" s="221">
        <f ca="1">IF(ES39&lt;&gt;"",RANK(FD39,FD37:FD41),"")</f>
        <v>1</v>
      </c>
      <c r="FF39" s="221">
        <f ca="1">IF(ES39&lt;&gt;"",SUMPRODUCT((FD37:FD41=FD39)*(EY37:EY41&gt;EY39)),"")</f>
        <v>0</v>
      </c>
      <c r="FG39" s="221">
        <f ca="1">IF(ES39&lt;&gt;"",SUMPRODUCT((FD37:FD41=FD39)*(EY37:EY41=EY39)*(EW37:EW41&gt;EW39)),"")</f>
        <v>0</v>
      </c>
      <c r="FH39" s="221">
        <f ca="1">IF(ES39&lt;&gt;"",SUMPRODUCT((FD37:FD41=FD39)*(EY37:EY41=EY39)*(EW37:EW41=EW39)*(FA37:FA41&gt;FA39)),"")</f>
        <v>0</v>
      </c>
      <c r="FI39" s="221">
        <f ca="1">IF(ES39&lt;&gt;"",SUMPRODUCT((FD37:FD41=FD39)*(EY37:EY41=EY39)*(EW37:EW41=EW39)*(FA37:FA41=FA39)*(FB37:FB41&gt;FB39)),"")</f>
        <v>0</v>
      </c>
      <c r="FJ39" s="221">
        <f ca="1">IF(ES39&lt;&gt;"",SUMPRODUCT((FD37:FD41=FD39)*(EY37:EY41=EY39)*(EW37:EW41=EW39)*(FA37:FA41=FA39)*(FB37:FB41=FB39)*(FC37:FC41&gt;FC39)),"")</f>
        <v>1</v>
      </c>
      <c r="FK39" s="221">
        <f t="shared" ca="1" si="162"/>
        <v>2</v>
      </c>
      <c r="FL39" s="221" t="str">
        <f ca="1">IF(ES39&lt;&gt;"",INDEX(ES37:ES41,MATCH(3,FK37:FK41,0),0),"")</f>
        <v>Hungary</v>
      </c>
      <c r="FM39" s="221" t="str">
        <f ca="1">IF(EO38&lt;&gt;"",EO38,"")</f>
        <v/>
      </c>
      <c r="FN39" s="221">
        <f ca="1">SUMPRODUCT((HX3:HX42=FM39)*(IA3:IA42=FM40)*(IB3:IB42="W"))+SUMPRODUCT((HX3:HX42=FM39)*(IA3:IA42=FM41)*(IB3:IB42="W"))+SUMPRODUCT((HX3:HX42=FM39)*(IA3:IA42=FM38)*(IB3:IB42="W"))+SUMPRODUCT((HX3:HX42=FM40)*(IA3:IA42=FM39)*(IC3:IC42="W"))+SUMPRODUCT((HX3:HX42=FM41)*(IA3:IA42=FM39)*(IC3:IC42="W"))+SUMPRODUCT((HX3:HX42=FM38)*(IA3:IA42=FM39)*(IC3:IC42="W"))</f>
        <v>0</v>
      </c>
      <c r="FO39" s="221">
        <f ca="1">SUMPRODUCT((HX3:HX42=FM39)*(IA3:IA42=FM40)*(IB3:IB42="D"))+SUMPRODUCT((HX3:HX42=FM39)*(IA3:IA42=FM41)*(IB3:IB42="D"))+SUMPRODUCT((HX3:HX42=FM39)*(IA3:IA42=FM38)*(IB3:IB42="D"))+SUMPRODUCT((HX3:HX42=FM40)*(IA3:IA42=FM39)*(IB3:IB42="D"))+SUMPRODUCT((HX3:HX42=FM41)*(IA3:IA42=FM39)*(IB3:IB42="D"))+SUMPRODUCT((HX3:HX42=FM38)*(IA3:IA42=FM39)*(IB3:IB42="D"))</f>
        <v>0</v>
      </c>
      <c r="FP39" s="221">
        <f ca="1">SUMPRODUCT((HX3:HX42=FM39)*(IA3:IA42=FM40)*(IB3:IB42="L"))+SUMPRODUCT((HX3:HX42=FM39)*(IA3:IA42=FM41)*(IB3:IB42="L"))+SUMPRODUCT((HX3:HX42=FM39)*(IA3:IA42=FM38)*(IB3:IB42="L"))+SUMPRODUCT((HX3:HX42=FM40)*(IA3:IA42=FM39)*(IC3:IC42="L"))+SUMPRODUCT((HX3:HX42=FM41)*(IA3:IA42=FM39)*(IC3:IC42="L"))+SUMPRODUCT((HX3:HX42=FM38)*(IA3:IA42=FM39)*(IC3:IC42="L"))</f>
        <v>0</v>
      </c>
      <c r="FQ39" s="221">
        <f ca="1">SUMPRODUCT((HX3:HX42=FM39)*(IA3:IA42=FM40)*HY3:HY42)+SUMPRODUCT((HX3:HX42=FM39)*(IA3:IA42=FM41)*HY3:HY42)+SUMPRODUCT((HX3:HX42=FM39)*(IA3:IA42=FM37)*HY3:HY42)+SUMPRODUCT((HX3:HX42=FM39)*(IA3:IA42=FM38)*HY3:HY42)+SUMPRODUCT((HX3:HX42=FM40)*(IA3:IA42=FM39)*HZ3:HZ42)+SUMPRODUCT((HX3:HX42=FM41)*(IA3:IA42=FM39)*HZ3:HZ42)+SUMPRODUCT((HX3:HX42=FM37)*(IA3:IA42=FM39)*HZ3:HZ42)+SUMPRODUCT((HX3:HX42=FM38)*(IA3:IA42=FM39)*HZ3:HZ42)</f>
        <v>0</v>
      </c>
      <c r="FR39" s="221">
        <f ca="1">SUMPRODUCT((HX3:HX42=FM39)*(IA3:IA42=FM40)*HZ3:HZ42)+SUMPRODUCT((HX3:HX42=FM39)*(IA3:IA42=FM41)*HZ3:HZ42)+SUMPRODUCT((HX3:HX42=FM39)*(IA3:IA42=FM37)*HZ3:HZ42)+SUMPRODUCT((HX3:HX42=FM39)*(IA3:IA42=FM38)*HZ3:HZ42)+SUMPRODUCT((HX3:HX42=FM40)*(IA3:IA42=FM39)*HY3:HY42)+SUMPRODUCT((HX3:HX42=FM41)*(IA3:IA42=FM39)*HY3:HY42)+SUMPRODUCT((HX3:HX42=FM37)*(IA3:IA42=FM39)*HY3:HY42)+SUMPRODUCT((HX3:HX42=FM38)*(IA3:IA42=FM39)*HY3:HY42)</f>
        <v>0</v>
      </c>
      <c r="FS39" s="221">
        <f ca="1">FQ39-FR39+1000</f>
        <v>1000</v>
      </c>
      <c r="FT39" s="221" t="str">
        <f t="shared" ca="1" si="163"/>
        <v/>
      </c>
      <c r="FU39" s="221" t="str">
        <f ca="1">IF(FM39&lt;&gt;"",VLOOKUP(FM39,DZ4:EF40,7,FALSE),"")</f>
        <v/>
      </c>
      <c r="FV39" s="221" t="str">
        <f ca="1">IF(FM39&lt;&gt;"",VLOOKUP(FM39,DZ4:EF40,5,FALSE),"")</f>
        <v/>
      </c>
      <c r="FW39" s="221" t="str">
        <f ca="1">IF(FM39&lt;&gt;"",VLOOKUP(FM39,DZ4:EH40,9,FALSE),"")</f>
        <v/>
      </c>
      <c r="FX39" s="221" t="str">
        <f t="shared" ca="1" si="164"/>
        <v/>
      </c>
      <c r="FY39" s="221" t="str">
        <f ca="1">IF(FM39&lt;&gt;"",RANK(FX39,FX37:FX40),"")</f>
        <v/>
      </c>
      <c r="FZ39" s="221" t="str">
        <f ca="1">IF(FM39&lt;&gt;"",SUMPRODUCT((FX37:FX41=FX39)*(FS37:FS41&gt;FS39)),"")</f>
        <v/>
      </c>
      <c r="GA39" s="221" t="str">
        <f ca="1">IF(FM39&lt;&gt;"",SUMPRODUCT((FX37:FX41=FX39)*(FS37:FS41=FS39)*(FQ37:FQ41&gt;FQ39)),"")</f>
        <v/>
      </c>
      <c r="GB39" s="221" t="str">
        <f ca="1">IF(FM39&lt;&gt;"",SUMPRODUCT((FX37:FX41=FX39)*(FS37:FS41=FS39)*(FQ37:FQ41=FQ39)*(FU37:FU41&gt;FU39)),"")</f>
        <v/>
      </c>
      <c r="GC39" s="221" t="str">
        <f ca="1">IF(FM39&lt;&gt;"",SUMPRODUCT((FX37:FX41=FX39)*(FS37:FS41=FS39)*(FQ37:FQ41=FQ39)*(FU37:FU41=FU39)*(FV37:FV41&gt;FV39)),"")</f>
        <v/>
      </c>
      <c r="GD39" s="221" t="str">
        <f ca="1">IF(FM39&lt;&gt;"",SUMPRODUCT((FX37:FX41=FX39)*(FS37:FS41=FS39)*(FQ37:FQ41=FQ39)*(FU37:FU41=FU39)*(FV37:FV41=FV39)*(FW37:FW41&gt;FW39)),"")</f>
        <v/>
      </c>
      <c r="GE39" s="221" t="str">
        <f t="shared" ref="GE39:GE40" ca="1" si="168">IF(FM39&lt;&gt;"",IF(GE79&lt;&gt;"",IF(FL$76=3,GE79,GE79+FL$76),SUM(FY39:GD39)+1),"")</f>
        <v/>
      </c>
      <c r="GF39" s="221" t="str">
        <f ca="1">IF(FM39&lt;&gt;"",INDEX(FM38:FM41,MATCH(3,GE38:GE41,0),0),"")</f>
        <v/>
      </c>
      <c r="GG39" s="221" t="str">
        <f ca="1">IF(EP37&lt;&gt;"",EP37,"")</f>
        <v/>
      </c>
      <c r="GH39" s="221">
        <f ca="1">SUMPRODUCT((HX3:HX42=GG39)*(IA3:IA42=GG40)*(IB3:IB42="W"))+SUMPRODUCT((HX3:HX42=GG39)*(IA3:IA42=GG41)*(IB3:IB42="W"))+SUMPRODUCT((HX3:HX42=GG39)*(IA3:IA42=GG42)*(IB3:IB42="W"))+SUMPRODUCT((HX3:HX42=GG40)*(IA3:IA42=GG39)*(IC3:IC42="W"))+SUMPRODUCT((HX3:HX42=GG41)*(IA3:IA42=GG39)*(IC3:IC42="W"))+SUMPRODUCT((HX3:HX42=GG42)*(IA3:IA42=GG39)*(IC3:IC42="W"))</f>
        <v>0</v>
      </c>
      <c r="GI39" s="221">
        <f ca="1">SUMPRODUCT((HX3:HX42=GG39)*(IA3:IA42=GG40)*(IB3:IB42="D"))+SUMPRODUCT((HX3:HX42=GG39)*(IA3:IA42=GG41)*(IB3:IB42="D"))+SUMPRODUCT((HX3:HX42=GG39)*(IA3:IA42=GG42)*(IB3:IB42="D"))+SUMPRODUCT((HX3:HX42=GG40)*(IA3:IA42=GG39)*(IB3:IB42="D"))+SUMPRODUCT((HX3:HX42=GG41)*(IA3:IA42=GG39)*(IB3:IB42="D"))+SUMPRODUCT((HX3:HX42=GG42)*(IA3:IA42=GG39)*(IB3:IB42="D"))</f>
        <v>0</v>
      </c>
      <c r="GJ39" s="221">
        <f ca="1">SUMPRODUCT((HX3:HX42=GG39)*(IA3:IA42=GG40)*(IB3:IB42="L"))+SUMPRODUCT((HX3:HX42=GG39)*(IA3:IA42=GG41)*(IB3:IB42="L"))+SUMPRODUCT((HX3:HX42=GG39)*(IA3:IA42=GG42)*(IB3:IB42="L"))+SUMPRODUCT((HX3:HX42=GG40)*(IA3:IA42=GG39)*(IC3:IC42="L"))+SUMPRODUCT((HX3:HX42=GG41)*(IA3:IA42=GG39)*(IC3:IC42="L"))+SUMPRODUCT((HX3:HX42=GG42)*(IA3:IA42=GG39)*(IC3:IC42="L"))</f>
        <v>0</v>
      </c>
      <c r="GK39" s="221">
        <f ca="1">SUMPRODUCT((HX3:HX42=GG39)*(IA3:IA42=GG40)*HY3:HY42)+SUMPRODUCT((HX3:HX42=GG39)*(IA3:IA42=GG41)*HY3:HY42)+SUMPRODUCT((HX3:HX42=GG39)*(IA3:IA42=GG37)*HY3:HY42)+SUMPRODUCT((HX3:HX42=GG39)*(IA3:IA42=GG38)*HY3:HY42)+SUMPRODUCT((HX3:HX42=GG40)*(IA3:IA42=GG39)*HZ3:HZ42)+SUMPRODUCT((HX3:HX42=GG41)*(IA3:IA42=GG39)*HZ3:HZ42)+SUMPRODUCT((HX3:HX42=GG37)*(IA3:IA42=GG39)*HZ3:HZ42)+SUMPRODUCT((HX3:HX42=GG38)*(IA3:IA42=GG39)*HZ3:HZ42)</f>
        <v>0</v>
      </c>
      <c r="GL39" s="221">
        <f ca="1">SUMPRODUCT((HX3:HX42=GG39)*(IA3:IA42=GG40)*HZ3:HZ42)+SUMPRODUCT((HX3:HX42=GG39)*(IA3:IA42=GG41)*HZ3:HZ42)+SUMPRODUCT((HX3:HX42=GG39)*(IA3:IA42=GG37)*HZ3:HZ42)+SUMPRODUCT((HX3:HX42=GG39)*(IA3:IA42=GG38)*HZ3:HZ42)+SUMPRODUCT((HX3:HX42=GG40)*(IA3:IA42=GG39)*HY3:HY42)+SUMPRODUCT((HX3:HX42=GG41)*(IA3:IA42=GG39)*HY3:HY42)+SUMPRODUCT((HX3:HX42=GG37)*(IA3:IA42=GG39)*HY3:HY42)+SUMPRODUCT((HX3:HX42=GG38)*(IA3:IA42=GG39)*HY3:HY42)</f>
        <v>0</v>
      </c>
      <c r="GM39" s="221">
        <f ca="1">GK39-GL39+1000</f>
        <v>1000</v>
      </c>
      <c r="GN39" s="221" t="str">
        <f t="shared" ref="GN39:GN40" ca="1" si="169">IF(GG39&lt;&gt;"",GH39*3+GI39*1,"")</f>
        <v/>
      </c>
      <c r="GO39" s="221" t="str">
        <f ca="1">IF(GG39&lt;&gt;"",VLOOKUP(GG39,DZ4:EF40,7,FALSE),"")</f>
        <v/>
      </c>
      <c r="GP39" s="221" t="str">
        <f ca="1">IF(GG39&lt;&gt;"",VLOOKUP(GG39,DZ4:EF40,5,FALSE),"")</f>
        <v/>
      </c>
      <c r="GQ39" s="221" t="str">
        <f ca="1">IF(GG39&lt;&gt;"",VLOOKUP(GG39,DZ4:EH40,9,FALSE),"")</f>
        <v/>
      </c>
      <c r="GR39" s="221" t="str">
        <f t="shared" ref="GR39:GR40" ca="1" si="170">GN39</f>
        <v/>
      </c>
      <c r="GS39" s="221" t="str">
        <f ca="1">IF(GG39&lt;&gt;"",RANK(GR39,GR38:GR40),"")</f>
        <v/>
      </c>
      <c r="GT39" s="221" t="str">
        <f ca="1">IF(GG39&lt;&gt;"",SUMPRODUCT((GR37:GR41=GR39)*(GM37:GM41&gt;GM39)),"")</f>
        <v/>
      </c>
      <c r="GU39" s="221" t="str">
        <f ca="1">IF(GG39&lt;&gt;"",SUMPRODUCT((GR37:GR41=GR39)*(GM37:GM41=GM39)*(GK37:GK41&gt;GK39)),"")</f>
        <v/>
      </c>
      <c r="GV39" s="221" t="str">
        <f ca="1">IF(GG39&lt;&gt;"",SUMPRODUCT((GR37:GR41=GR39)*(GM37:GM41=GM39)*(GK37:GK41=GK39)*(GO37:GO41&gt;GO39)),"")</f>
        <v/>
      </c>
      <c r="GW39" s="221" t="str">
        <f ca="1">IF(GG39&lt;&gt;"",SUMPRODUCT((GR37:GR41=GR39)*(GM37:GM41=GM39)*(GK37:GK41=GK39)*(GO37:GO41=GO39)*(GP37:GP41&gt;GP39)),"")</f>
        <v/>
      </c>
      <c r="GX39" s="221" t="str">
        <f ca="1">IF(GG39&lt;&gt;"",SUMPRODUCT((GR37:GR41=GR39)*(GM37:GM41=GM39)*(GK37:GK41=GK39)*(GO37:GO41=GO39)*(GP37:GP41=GP39)*(GQ37:GQ41&gt;GQ39)),"")</f>
        <v/>
      </c>
      <c r="GY39" s="221" t="str">
        <f ca="1">IF(GG39&lt;&gt;"",SUM(GS39:GX39)+2,"")</f>
        <v/>
      </c>
      <c r="GZ39" s="221" t="str">
        <f ca="1">IF(GG39&lt;&gt;"",INDEX(GG39:GG41,MATCH(3,GY39:GY41,0),0),"")</f>
        <v/>
      </c>
      <c r="HU39" s="221" t="str">
        <f ca="1">IF(GZ39&lt;&gt;"",GZ39,IF(GF39&lt;&gt;"",GF39,IF(FL39&lt;&gt;"",FL39,EL39)))</f>
        <v>Hungary</v>
      </c>
      <c r="HV39" s="221">
        <v>3</v>
      </c>
    </row>
    <row r="40" spans="1:1024 1129:2048 2153:3072 3177:4096 4201:5120 5225:6144 6249:7168 7273:8192 8297:9216 9321:10240 10345:11264 11369:12288 12393:12928" x14ac:dyDescent="0.2">
      <c r="A40" s="221">
        <f>VLOOKUP(B40,CW37:CX41,2,FALSE)</f>
        <v>3</v>
      </c>
      <c r="B40" s="221" t="str">
        <f>'Countries and Timezone'!C30</f>
        <v>Hungary</v>
      </c>
      <c r="C40" s="221">
        <f>SUMPRODUCT((CZ3:CZ42=B40)*(DD3:DD42="W"))+SUMPRODUCT((DC3:DC42=B40)*(DE3:DE42="W"))</f>
        <v>0</v>
      </c>
      <c r="D40" s="221">
        <f>SUMPRODUCT((CZ3:CZ42=B40)*(DD3:DD42="D"))+SUMPRODUCT((DC3:DC42=B40)*(DE3:DE42="D"))</f>
        <v>0</v>
      </c>
      <c r="E40" s="221">
        <f>SUMPRODUCT((CZ3:CZ42=B40)*(DD3:DD42="L"))+SUMPRODUCT((DC3:DC42=B40)*(DE3:DE42="L"))</f>
        <v>0</v>
      </c>
      <c r="F40" s="221">
        <f>SUMIF(CZ3:CZ60,B40,DA3:DA60)+SUMIF(DC3:DC60,B40,DB3:DB60)</f>
        <v>0</v>
      </c>
      <c r="G40" s="221">
        <f>SUMIF(DC3:DC60,B40,DA3:DA60)+SUMIF(CZ3:CZ60,B40,DB3:DB60)</f>
        <v>0</v>
      </c>
      <c r="H40" s="221">
        <f t="shared" si="148"/>
        <v>1000</v>
      </c>
      <c r="I40" s="221">
        <f t="shared" si="149"/>
        <v>0</v>
      </c>
      <c r="J40" s="221">
        <v>7</v>
      </c>
      <c r="K40" s="221">
        <f>IF(COUNTIF(I37:I41,4)&lt;&gt;4,RANK(I40,I37:I41),I80)</f>
        <v>1</v>
      </c>
      <c r="M40" s="221">
        <f>SUMPRODUCT((K37:K40=K40)*(J37:J40&lt;J40))+K40</f>
        <v>2</v>
      </c>
      <c r="N40" s="221" t="str">
        <f>INDEX(B37:B41,MATCH(4,M37:M41,0),0)</f>
        <v>Portugal</v>
      </c>
      <c r="O40" s="221">
        <f>INDEX(K37:K41,MATCH(N40,B37:B41,0),0)</f>
        <v>1</v>
      </c>
      <c r="P40" s="221" t="str">
        <f>IF(AND(P39&lt;&gt;"",O40=1),N40,"")</f>
        <v>Portugal</v>
      </c>
      <c r="Q40" s="221" t="str">
        <f>IF(AND(Q39&lt;&gt;"",O41=2),N41,"")</f>
        <v/>
      </c>
      <c r="U40" s="221" t="str">
        <f t="shared" si="156"/>
        <v>Portugal</v>
      </c>
      <c r="V40" s="221">
        <f>SUMPRODUCT((CZ3:CZ42=U40)*(DC3:DC42=U41)*(DD3:DD42="W"))+SUMPRODUCT((CZ3:CZ42=U40)*(DC3:DC42=U37)*(DD3:DD42="W"))+SUMPRODUCT((CZ3:CZ42=U40)*(DC3:DC42=U38)*(DD3:DD42="W"))+SUMPRODUCT((CZ3:CZ42=U40)*(DC3:DC42=U39)*(DD3:DD42="W"))+SUMPRODUCT((CZ3:CZ42=U41)*(DC3:DC42=U40)*(DE3:DE42="W"))+SUMPRODUCT((CZ3:CZ42=U37)*(DC3:DC42=U40)*(DE3:DE42="W"))+SUMPRODUCT((CZ3:CZ42=U38)*(DC3:DC42=U40)*(DE3:DE42="W"))+SUMPRODUCT((CZ3:CZ42=U39)*(DC3:DC42=U40)*(DE3:DE42="W"))</f>
        <v>0</v>
      </c>
      <c r="W40" s="221">
        <f>SUMPRODUCT((CZ3:CZ42=U40)*(DC3:DC42=U41)*(DD3:DD42="D"))+SUMPRODUCT((CZ3:CZ42=U40)*(DC3:DC42=U37)*(DD3:DD42="D"))+SUMPRODUCT((CZ3:CZ42=U40)*(DC3:DC42=U38)*(DD3:DD42="D"))+SUMPRODUCT((CZ3:CZ42=U40)*(DC3:DC42=U39)*(DD3:DD42="D"))+SUMPRODUCT((CZ3:CZ42=U41)*(DC3:DC42=U40)*(DD3:DD42="D"))+SUMPRODUCT((CZ3:CZ42=U37)*(DC3:DC42=U40)*(DD3:DD42="D"))+SUMPRODUCT((CZ3:CZ42=U38)*(DC3:DC42=U40)*(DD3:DD42="D"))+SUMPRODUCT((CZ3:CZ42=U39)*(DC3:DC42=U40)*(DD3:DD42="D"))</f>
        <v>0</v>
      </c>
      <c r="X40" s="221">
        <f>SUMPRODUCT((CZ3:CZ42=U40)*(DC3:DC42=U41)*(DD3:DD42="L"))+SUMPRODUCT((CZ3:CZ42=U40)*(DC3:DC42=U37)*(DD3:DD42="L"))+SUMPRODUCT((CZ3:CZ42=U40)*(DC3:DC42=U38)*(DD3:DD42="L"))+SUMPRODUCT((CZ3:CZ42=U40)*(DC3:DC42=U39)*(DD3:DD42="L"))+SUMPRODUCT((CZ3:CZ42=U41)*(DC3:DC42=U40)*(DE3:DE42="L"))+SUMPRODUCT((CZ3:CZ42=U37)*(DC3:DC42=U40)*(DE3:DE42="L"))+SUMPRODUCT((CZ3:CZ42=U38)*(DC3:DC42=U40)*(DE3:DE42="L"))+SUMPRODUCT((CZ3:CZ42=U39)*(DC3:DC42=U40)*(DE3:DE42="L"))</f>
        <v>0</v>
      </c>
      <c r="Y40" s="221">
        <f>SUMPRODUCT((CZ3:CZ42=U40)*(DC3:DC42=U41)*DA3:DA42)+SUMPRODUCT((CZ3:CZ42=U40)*(DC3:DC42=U37)*DA3:DA42)+SUMPRODUCT((CZ3:CZ42=U40)*(DC3:DC42=U38)*DA3:DA42)+SUMPRODUCT((CZ3:CZ42=U40)*(DC3:DC42=U39)*DA3:DA42)+SUMPRODUCT((CZ3:CZ42=U41)*(DC3:DC42=U40)*DB3:DB42)+SUMPRODUCT((CZ3:CZ42=U37)*(DC3:DC42=U40)*DB3:DB42)+SUMPRODUCT((CZ3:CZ42=U38)*(DC3:DC42=U40)*DB3:DB42)+SUMPRODUCT((CZ3:CZ42=U39)*(DC3:DC42=U40)*DB3:DB42)</f>
        <v>0</v>
      </c>
      <c r="Z40" s="221">
        <f>SUMPRODUCT((CZ3:CZ42=U40)*(DC3:DC42=U41)*DB3:DB42)+SUMPRODUCT((CZ3:CZ42=U40)*(DC3:DC42=U37)*DB3:DB42)+SUMPRODUCT((CZ3:CZ42=U40)*(DC3:DC42=U38)*DB3:DB42)+SUMPRODUCT((CZ3:CZ42=U40)*(DC3:DC42=U39)*DB3:DB42)+SUMPRODUCT((CZ3:CZ42=U41)*(DC3:DC42=U40)*DA3:DA42)+SUMPRODUCT((CZ3:CZ42=U37)*(DC3:DC42=U40)*DA3:DA42)+SUMPRODUCT((CZ3:CZ42=U38)*(DC3:DC42=U40)*DA3:DA42)+SUMPRODUCT((CZ3:CZ42=U39)*(DC3:DC42=U40)*DA3:DA42)</f>
        <v>0</v>
      </c>
      <c r="AA40" s="221">
        <f>Y40-Z40+1000</f>
        <v>1000</v>
      </c>
      <c r="AB40" s="221">
        <f t="shared" si="150"/>
        <v>0</v>
      </c>
      <c r="AC40" s="221">
        <f>IF(U40&lt;&gt;"",VLOOKUP(U40,B4:H40,7,FALSE),"")</f>
        <v>1000</v>
      </c>
      <c r="AD40" s="221">
        <f>IF(U40&lt;&gt;"",VLOOKUP(U40,B4:H40,5,FALSE),"")</f>
        <v>0</v>
      </c>
      <c r="AE40" s="221">
        <f>IF(U40&lt;&gt;"",VLOOKUP(U40,B4:J40,9,FALSE),"")</f>
        <v>21</v>
      </c>
      <c r="AF40" s="221">
        <f t="shared" si="151"/>
        <v>0</v>
      </c>
      <c r="AG40" s="221">
        <f>IF(U40&lt;&gt;"",RANK(AF40,AF37:AF41),"")</f>
        <v>1</v>
      </c>
      <c r="AH40" s="221">
        <f>IF(U40&lt;&gt;"",SUMPRODUCT((AF37:AF41=AF40)*(AA37:AA41&gt;AA40)),"")</f>
        <v>0</v>
      </c>
      <c r="AI40" s="221">
        <f>IF(U40&lt;&gt;"",SUMPRODUCT((AF37:AF41=AF40)*(AA37:AA41=AA40)*(Y37:Y41&gt;Y40)),"")</f>
        <v>0</v>
      </c>
      <c r="AJ40" s="221">
        <f>IF(U40&lt;&gt;"",SUMPRODUCT((AF37:AF41=AF40)*(AA37:AA41=AA40)*(Y37:Y41=Y40)*(AC37:AC41&gt;AC40)),"")</f>
        <v>0</v>
      </c>
      <c r="AK40" s="221">
        <f>IF(U40&lt;&gt;"",SUMPRODUCT((AF37:AF41=AF40)*(AA37:AA41=AA40)*(Y37:Y41=Y40)*(AC37:AC41=AC40)*(AD37:AD41&gt;AD40)),"")</f>
        <v>0</v>
      </c>
      <c r="AL40" s="221">
        <f>IF(U40&lt;&gt;"",SUMPRODUCT((AF37:AF41=AF40)*(AA37:AA41=AA40)*(Y37:Y41=Y40)*(AC37:AC41=AC40)*(AD37:AD41=AD40)*(AE37:AE41&gt;AE40)),"")</f>
        <v>0</v>
      </c>
      <c r="AM40" s="221">
        <f t="shared" si="157"/>
        <v>1</v>
      </c>
      <c r="AN40" s="221" t="str">
        <f>IF(U40&lt;&gt;"",INDEX(U37:U41,MATCH(4,AM37:AM41,0),0),"")</f>
        <v>Iceland</v>
      </c>
      <c r="AO40" s="221" t="str">
        <f>IF(Q39&lt;&gt;"",Q39,"")</f>
        <v/>
      </c>
      <c r="AP40" s="221" t="str">
        <f>IF(AO40&lt;&gt;"",SUMPRODUCT((CZ3:CZ42=AO40)*(DC3:DC42=AO41)*(DD3:DD42="W"))+SUMPRODUCT((CZ3:CZ42=AO40)*(DC3:DC42=AO38)*(DD3:DD42="W"))+SUMPRODUCT((CZ3:CZ42=AO40)*(DC3:DC42=AO39)*(DD3:DD42="W"))+SUMPRODUCT((CZ3:CZ42=AO41)*(DC3:DC42=AO40)*(DE3:DE42="W"))+SUMPRODUCT((CZ3:CZ42=AO38)*(DC3:DC42=AO40)*(DE3:DE42="W"))+SUMPRODUCT((CZ3:CZ42=AO39)*(DC3:DC42=AO40)*(DE3:DE42="W")),"")</f>
        <v/>
      </c>
      <c r="AQ40" s="221" t="str">
        <f>IF(AO40&lt;&gt;"",SUMPRODUCT((CZ3:CZ42=AO40)*(DC3:DC42=AO41)*(DD3:DD42="D"))+SUMPRODUCT((CZ3:CZ42=AO40)*(DC3:DC42=AO38)*(DD3:DD42="D"))+SUMPRODUCT((CZ3:CZ42=AO40)*(DC3:DC42=AO39)*(DD3:DD42="D"))+SUMPRODUCT((CZ3:CZ42=AO41)*(DC3:DC42=AO40)*(DD3:DD42="D"))+SUMPRODUCT((CZ3:CZ42=AO38)*(DC3:DC42=AO40)*(DD3:DD42="D"))+SUMPRODUCT((CZ3:CZ42=AO39)*(DC3:DC42=AO40)*(DD3:DD42="D")),"")</f>
        <v/>
      </c>
      <c r="AR40" s="221" t="str">
        <f>IF(AO40&lt;&gt;"",SUMPRODUCT((CZ3:CZ42=AO40)*(DC3:DC42=AO41)*(DD3:DD42="L"))+SUMPRODUCT((CZ3:CZ42=AO40)*(DC3:DC42=AO38)*(DD3:DD42="L"))+SUMPRODUCT((CZ3:CZ42=AO40)*(DC3:DC42=AO39)*(DD3:DD42="L"))+SUMPRODUCT((CZ3:CZ42=AO41)*(DC3:DC42=AO40)*(DE3:DE42="L"))+SUMPRODUCT((CZ3:CZ42=AO38)*(DC3:DC42=AO40)*(DE3:DE42="L"))+SUMPRODUCT((CZ3:CZ42=AO39)*(DC3:DC42=AO40)*(DE3:DE42="L")),"")</f>
        <v/>
      </c>
      <c r="AS40" s="221">
        <f>SUMPRODUCT((CZ3:CZ42=AO40)*(DC3:DC42=AO41)*DA3:DA42)+SUMPRODUCT((CZ3:CZ42=AO40)*(DC3:DC42=AO37)*DA3:DA42)+SUMPRODUCT((CZ3:CZ42=AO40)*(DC3:DC42=AO38)*DA3:DA42)+SUMPRODUCT((CZ3:CZ42=AO40)*(DC3:DC42=AO39)*DA3:DA42)+SUMPRODUCT((CZ3:CZ42=AO41)*(DC3:DC42=AO40)*DB3:DB42)+SUMPRODUCT((CZ3:CZ42=AO37)*(DC3:DC42=AO40)*DB3:DB42)+SUMPRODUCT((CZ3:CZ42=AO38)*(DC3:DC42=AO40)*DB3:DB42)+SUMPRODUCT((CZ3:CZ42=AO39)*(DC3:DC42=AO40)*DB3:DB42)</f>
        <v>0</v>
      </c>
      <c r="AT40" s="221">
        <f>SUMPRODUCT((CZ3:CZ42=AO40)*(DC3:DC42=AO41)*DB3:DB42)+SUMPRODUCT((CZ3:CZ42=AO40)*(DC3:DC42=AO37)*DB3:DB42)+SUMPRODUCT((CZ3:CZ42=AO40)*(DC3:DC42=AO38)*DB3:DB42)+SUMPRODUCT((CZ3:CZ42=AO40)*(DC3:DC42=AO39)*DB3:DB42)+SUMPRODUCT((CZ3:CZ42=AO41)*(DC3:DC42=AO40)*DA3:DA42)+SUMPRODUCT((CZ3:CZ42=AO37)*(DC3:DC42=AO40)*DA3:DA42)+SUMPRODUCT((CZ3:CZ42=AO38)*(DC3:DC42=AO40)*DA3:DA42)+SUMPRODUCT((CZ3:CZ42=AO39)*(DC3:DC42=AO40)*DA3:DA42)</f>
        <v>0</v>
      </c>
      <c r="AU40" s="221">
        <f>AS40-AT40+1000</f>
        <v>1000</v>
      </c>
      <c r="AV40" s="221" t="str">
        <f t="shared" si="158"/>
        <v/>
      </c>
      <c r="AW40" s="221" t="str">
        <f>IF(AO40&lt;&gt;"",VLOOKUP(AO40,B4:H40,7,FALSE),"")</f>
        <v/>
      </c>
      <c r="AX40" s="221" t="str">
        <f>IF(AO40&lt;&gt;"",VLOOKUP(AO40,B4:H40,5,FALSE),"")</f>
        <v/>
      </c>
      <c r="AY40" s="221" t="str">
        <f>IF(AO40&lt;&gt;"",VLOOKUP(AO40,B4:J40,9,FALSE),"")</f>
        <v/>
      </c>
      <c r="AZ40" s="221" t="str">
        <f t="shared" si="159"/>
        <v/>
      </c>
      <c r="BA40" s="221" t="str">
        <f>IF(AO40&lt;&gt;"",RANK(AZ40,AZ37:AZ40),"")</f>
        <v/>
      </c>
      <c r="BB40" s="221" t="str">
        <f>IF(AO40&lt;&gt;"",SUMPRODUCT((AZ37:AZ41=AZ40)*(AU37:AU41&gt;AU40)),"")</f>
        <v/>
      </c>
      <c r="BC40" s="221" t="str">
        <f>IF(AO40&lt;&gt;"",SUMPRODUCT((AZ37:AZ41=AZ40)*(AU37:AU41=AU40)*(AS37:AS41&gt;AS40)),"")</f>
        <v/>
      </c>
      <c r="BD40" s="221" t="str">
        <f>IF(AO40&lt;&gt;"",SUMPRODUCT((AZ37:AZ41=AZ40)*(AU37:AU41=AU40)*(AS37:AS41=AS40)*(AW37:AW41&gt;AW40)),"")</f>
        <v/>
      </c>
      <c r="BE40" s="221" t="str">
        <f>IF(AO40&lt;&gt;"",SUMPRODUCT((AZ37:AZ41=AZ40)*(AU37:AU41=AU40)*(AS37:AS41=AS40)*(AW37:AW41=AW40)*(AX37:AX41&gt;AX40)),"")</f>
        <v/>
      </c>
      <c r="BF40" s="221" t="str">
        <f>IF(AO40&lt;&gt;"",SUMPRODUCT((AZ37:AZ41=AZ40)*(AU37:AU41=AU40)*(AS37:AS41=AS40)*(AW37:AW41=AW40)*(AX37:AX41=AX40)*(AY37:AY41&gt;AY40)),"")</f>
        <v/>
      </c>
      <c r="BG40" s="221" t="str">
        <f t="shared" si="165"/>
        <v/>
      </c>
      <c r="BH40" s="221" t="str">
        <f>IF(AO40&lt;&gt;"",INDEX(AO38:AO41,MATCH(4,BG38:BG41,0),0),"")</f>
        <v/>
      </c>
      <c r="BI40" s="221" t="str">
        <f>IF(R38&lt;&gt;"",R38,"")</f>
        <v/>
      </c>
      <c r="BJ40" s="221">
        <f>SUMPRODUCT((CZ3:CZ42=BI40)*(DC3:DC42=BI41)*(DD3:DD42="W"))+SUMPRODUCT((CZ3:CZ42=BI40)*(DC3:DC42=BI42)*(DD3:DD42="W"))+SUMPRODUCT((CZ3:CZ42=BI40)*(DC3:DC42=BI39)*(DD3:DD42="W"))+SUMPRODUCT((CZ3:CZ42=BI41)*(DC3:DC42=BI40)*(DE3:DE42="W"))+SUMPRODUCT((CZ3:CZ42=BI42)*(DC3:DC42=BI40)*(DE3:DE42="W"))+SUMPRODUCT((CZ3:CZ42=BI39)*(DC3:DC42=BI40)*(DE3:DE42="W"))</f>
        <v>0</v>
      </c>
      <c r="BK40" s="221">
        <f>SUMPRODUCT((CZ3:CZ42=BI40)*(DC3:DC42=BI41)*(DD3:DD42="D"))+SUMPRODUCT((CZ3:CZ42=BI40)*(DC3:DC42=BI42)*(DD3:DD42="D"))+SUMPRODUCT((CZ3:CZ42=BI40)*(DC3:DC42=BI39)*(DD3:DD42="D"))+SUMPRODUCT((CZ3:CZ42=BI41)*(DC3:DC42=BI40)*(DD3:DD42="D"))+SUMPRODUCT((CZ3:CZ42=BI42)*(DC3:DC42=BI40)*(DD3:DD42="D"))+SUMPRODUCT((CZ3:CZ42=BI39)*(DC3:DC42=BI40)*(DD3:DD42="D"))</f>
        <v>0</v>
      </c>
      <c r="BL40" s="221">
        <f>SUMPRODUCT((CZ3:CZ42=BI40)*(DC3:DC42=BI41)*(DD3:DD42="L"))+SUMPRODUCT((CZ3:CZ42=BI40)*(DC3:DC42=BI42)*(DD3:DD42="L"))+SUMPRODUCT((CZ3:CZ42=BI40)*(DC3:DC42=BI39)*(DD3:DD42="L"))+SUMPRODUCT((CZ3:CZ42=BI41)*(DC3:DC42=BI40)*(DE3:DE42="L"))+SUMPRODUCT((CZ3:CZ42=BI42)*(DC3:DC42=BI40)*(DE3:DE42="L"))+SUMPRODUCT((CZ3:CZ42=BI39)*(DC3:DC42=BI40)*(DE3:DE42="L"))</f>
        <v>0</v>
      </c>
      <c r="BM40" s="221">
        <f>SUMPRODUCT((CZ3:CZ42=BI40)*(DC3:DC42=BI41)*DA3:DA42)+SUMPRODUCT((CZ3:CZ42=BI40)*(DC3:DC42=BI37)*DA3:DA42)+SUMPRODUCT((CZ3:CZ42=BI40)*(DC3:DC42=BI38)*DA3:DA42)+SUMPRODUCT((CZ3:CZ42=BI40)*(DC3:DC42=BI39)*DA3:DA42)+SUMPRODUCT((CZ3:CZ42=BI41)*(DC3:DC42=BI40)*DB3:DB42)+SUMPRODUCT((CZ3:CZ42=BI37)*(DC3:DC42=BI40)*DB3:DB42)+SUMPRODUCT((CZ3:CZ42=BI38)*(DC3:DC42=BI40)*DB3:DB42)+SUMPRODUCT((CZ3:CZ42=BI39)*(DC3:DC42=BI40)*DB3:DB42)</f>
        <v>0</v>
      </c>
      <c r="BN40" s="221">
        <f>SUMPRODUCT((CZ3:CZ42=BI40)*(DC3:DC42=BI41)*DB3:DB42)+SUMPRODUCT((CZ3:CZ42=BI40)*(DC3:DC42=BI37)*DB3:DB42)+SUMPRODUCT((CZ3:CZ42=BI40)*(DC3:DC42=BI38)*DB3:DB42)+SUMPRODUCT((CZ3:CZ42=BI40)*(DC3:DC42=BI39)*DB3:DB42)+SUMPRODUCT((CZ3:CZ42=BI41)*(DC3:DC42=BI40)*DA3:DA42)+SUMPRODUCT((CZ3:CZ42=BI37)*(DC3:DC42=BI40)*DA3:DA42)+SUMPRODUCT((CZ3:CZ42=BI38)*(DC3:DC42=BI40)*DA3:DA42)+SUMPRODUCT((CZ3:CZ42=BI39)*(DC3:DC42=BI40)*DA3:DA42)</f>
        <v>0</v>
      </c>
      <c r="BO40" s="221">
        <f>BM40-BN40+1000</f>
        <v>1000</v>
      </c>
      <c r="BP40" s="221" t="str">
        <f t="shared" si="166"/>
        <v/>
      </c>
      <c r="BQ40" s="221" t="str">
        <f>IF(BI40&lt;&gt;"",VLOOKUP(BI40,B4:H40,7,FALSE),"")</f>
        <v/>
      </c>
      <c r="BR40" s="221" t="str">
        <f>IF(BI40&lt;&gt;"",VLOOKUP(BI40,B4:H40,5,FALSE),"")</f>
        <v/>
      </c>
      <c r="BS40" s="221" t="str">
        <f>IF(BI40&lt;&gt;"",VLOOKUP(BI40,B4:J40,9,FALSE),"")</f>
        <v/>
      </c>
      <c r="BT40" s="221" t="str">
        <f t="shared" si="167"/>
        <v/>
      </c>
      <c r="BU40" s="221" t="str">
        <f>IF(BI40&lt;&gt;"",RANK(BT40,BT38:BT40),"")</f>
        <v/>
      </c>
      <c r="BV40" s="221" t="str">
        <f>IF(BI40&lt;&gt;"",SUMPRODUCT((BT37:BT41=BT40)*(BO37:BO41&gt;BO40)),"")</f>
        <v/>
      </c>
      <c r="BW40" s="221" t="str">
        <f>IF(BI40&lt;&gt;"",SUMPRODUCT((BT37:BT41=BT40)*(BO37:BO41=BO40)*(BM37:BM41&gt;BM40)),"")</f>
        <v/>
      </c>
      <c r="BX40" s="221" t="str">
        <f>IF(BI40&lt;&gt;"",SUMPRODUCT((BT37:BT41=BT40)*(BO37:BO41=BO40)*(BM37:BM41=BM40)*(BQ37:BQ41&gt;BQ40)),"")</f>
        <v/>
      </c>
      <c r="BY40" s="221" t="str">
        <f>IF(BI40&lt;&gt;"",SUMPRODUCT((BT37:BT41=BT40)*(BO37:BO41=BO40)*(BM37:BM41=BM40)*(BQ37:BQ41=BQ40)*(BR37:BR41&gt;BR40)),"")</f>
        <v/>
      </c>
      <c r="BZ40" s="221" t="str">
        <f>IF(BI40&lt;&gt;"",SUMPRODUCT((BT37:BT41=BT40)*(BO37:BO41=BO40)*(BM37:BM41=BM40)*(BQ37:BQ41=BQ40)*(BR37:BR41=BR40)*(BS37:BS41&gt;BS40)),"")</f>
        <v/>
      </c>
      <c r="CA40" s="221" t="str">
        <f>IF(BI40&lt;&gt;"",SUM(BU40:BZ40)+2,"")</f>
        <v/>
      </c>
      <c r="CB40" s="221" t="str">
        <f>IF(BI40&lt;&gt;"",INDEX(BI39:BI41,MATCH(4,CA39:CA41,0),0),"")</f>
        <v/>
      </c>
      <c r="CC40" s="221" t="str">
        <f>IF(S37&lt;&gt;"",S37,"")</f>
        <v/>
      </c>
      <c r="CD40" s="221">
        <f>SUMPRODUCT((CZ3:CZ42=CC40)*(DC3:DC42=CC41)*(DD3:DD42="W"))+SUMPRODUCT((CZ3:CZ42=CC40)*(DC3:DC42=CC42)*(DD3:DD42="W"))+SUMPRODUCT((CZ3:CZ42=CC40)*(DC3:DC42=CC43)*(DD3:DD42="W"))+SUMPRODUCT((CZ3:CZ42=CC41)*(DC3:DC42=CC40)*(DE3:DE42="W"))+SUMPRODUCT((CZ3:CZ42=CC42)*(DC3:DC42=CC40)*(DE3:DE42="W"))+SUMPRODUCT((CZ3:CZ42=CC43)*(DC3:DC42=CC40)*(DE3:DE42="W"))</f>
        <v>0</v>
      </c>
      <c r="CE40" s="221">
        <f>SUMPRODUCT((CZ3:CZ42=CC40)*(DC3:DC42=CC41)*(DD3:DD42="D"))+SUMPRODUCT((CZ3:CZ42=CC40)*(DC3:DC42=CC42)*(DD3:DD42="D"))+SUMPRODUCT((CZ3:CZ42=CC40)*(DC3:DC42=CC43)*(DD3:DD42="D"))+SUMPRODUCT((CZ3:CZ42=CC41)*(DC3:DC42=CC40)*(DD3:DD42="D"))+SUMPRODUCT((CZ3:CZ42=CC42)*(DC3:DC42=CC40)*(DD3:DD42="D"))+SUMPRODUCT((CZ3:CZ42=CC43)*(DC3:DC42=CC40)*(DD3:DD42="D"))</f>
        <v>0</v>
      </c>
      <c r="CF40" s="221">
        <f>SUMPRODUCT((CZ3:CZ42=CC40)*(DC3:DC42=CC41)*(DD3:DD42="L"))+SUMPRODUCT((CZ3:CZ42=CC40)*(DC3:DC42=CC42)*(DD3:DD42="L"))+SUMPRODUCT((CZ3:CZ42=CC40)*(DC3:DC42=CC43)*(DD3:DD42="L"))+SUMPRODUCT((CZ3:CZ42=CC41)*(DC3:DC42=CC40)*(DE3:DE42="L"))+SUMPRODUCT((CZ3:CZ42=CC42)*(DC3:DC42=CC40)*(DE3:DE42="L"))+SUMPRODUCT((CZ3:CZ42=CC43)*(DC3:DC42=CC40)*(DE3:DE42="L"))</f>
        <v>0</v>
      </c>
      <c r="CG40" s="221">
        <f>SUMPRODUCT((CZ3:CZ42=CC40)*(DC3:DC42=CC41)*DA3:DA42)+SUMPRODUCT((CZ3:CZ42=CC40)*(DC3:DC42=CC37)*DA3:DA42)+SUMPRODUCT((CZ3:CZ42=CC40)*(DC3:DC42=CC38)*DA3:DA42)+SUMPRODUCT((CZ3:CZ42=CC40)*(DC3:DC42=CC39)*DA3:DA42)+SUMPRODUCT((CZ3:CZ42=CC41)*(DC3:DC42=CC40)*DB3:DB42)+SUMPRODUCT((CZ3:CZ42=CC37)*(DC3:DC42=CC40)*DB3:DB42)+SUMPRODUCT((CZ3:CZ42=CC38)*(DC3:DC42=CC40)*DB3:DB42)+SUMPRODUCT((CZ3:CZ42=CC39)*(DC3:DC42=CC40)*DB3:DB42)</f>
        <v>0</v>
      </c>
      <c r="CH40" s="221">
        <f>SUMPRODUCT((CZ3:CZ42=CC40)*(DC3:DC42=CC41)*DB3:DB42)+SUMPRODUCT((CZ3:CZ42=CC40)*(DC3:DC42=CC37)*DB3:DB42)+SUMPRODUCT((CZ3:CZ42=CC40)*(DC3:DC42=CC38)*DB3:DB42)+SUMPRODUCT((CZ3:CZ42=CC40)*(DC3:DC42=CC39)*DB3:DB42)+SUMPRODUCT((CZ3:CZ42=CC41)*(DC3:DC42=CC40)*DA3:DA42)+SUMPRODUCT((CZ3:CZ42=CC37)*(DC3:DC42=CC40)*DA3:DA42)+SUMPRODUCT((CZ3:CZ42=CC38)*(DC3:DC42=CC40)*DA3:DA42)+SUMPRODUCT((CZ3:CZ42=CC39)*(DC3:DC42=CC40)*DA3:DA42)</f>
        <v>0</v>
      </c>
      <c r="CI40" s="221">
        <f>CG40-CH40+1000</f>
        <v>1000</v>
      </c>
      <c r="CJ40" s="221" t="str">
        <f t="shared" ref="CJ40" si="171">IF(CC40&lt;&gt;"",CD40*3+CE40*1,"")</f>
        <v/>
      </c>
      <c r="CK40" s="221" t="str">
        <f>IF(CC40&lt;&gt;"",VLOOKUP(CC40,B4:H40,7,FALSE),"")</f>
        <v/>
      </c>
      <c r="CL40" s="221" t="str">
        <f>IF(CC40&lt;&gt;"",VLOOKUP(CC40,B4:H40,5,FALSE),"")</f>
        <v/>
      </c>
      <c r="CM40" s="221" t="str">
        <f>IF(CC40&lt;&gt;"",VLOOKUP(CC40,B4:J40,9,FALSE),"")</f>
        <v/>
      </c>
      <c r="CN40" s="221" t="str">
        <f t="shared" ref="CN40" si="172">CJ40</f>
        <v/>
      </c>
      <c r="CO40" s="221" t="str">
        <f>IF(CC40&lt;&gt;"",RANK(CN40,AF37:AF41),"")</f>
        <v/>
      </c>
      <c r="CP40" s="221" t="str">
        <f>IF(CC40&lt;&gt;"",SUMPRODUCT((CN37:CN41=CN40)*(CI37:CI41&gt;CI40)),"")</f>
        <v/>
      </c>
      <c r="CQ40" s="221" t="str">
        <f>IF(CC40&lt;&gt;"",SUMPRODUCT((CN37:CN41=CN40)*(CI37:CI41=CI40)*(CG37:CG41&gt;CG40)),"")</f>
        <v/>
      </c>
      <c r="CR40" s="221" t="str">
        <f>IF(CC40&lt;&gt;"",SUMPRODUCT((CN37:CN41=CN40)*(CI37:CI41=CI40)*(CG37:CG41=CG40)*(CK37:CK41&gt;CK40)),"")</f>
        <v/>
      </c>
      <c r="CS40" s="221" t="str">
        <f>IF(CC40&lt;&gt;"",SUMPRODUCT((CN37:CN41=CN40)*(CI37:CI41=CI40)*(CG37:CG41=CG40)*(CK37:CK41=CK40)*(CL37:CL41&gt;CL40)),"")</f>
        <v/>
      </c>
      <c r="CT40" s="221" t="str">
        <f>IF(CC40&lt;&gt;"",SUMPRODUCT((CN37:CN41=CN40)*(CI37:CI41=CI40)*(CG37:CG41=CG40)*(CK37:CK41=CK40)*(CL37:CL41=CL40)*(CM37:CM41&gt;CM40)),"")</f>
        <v/>
      </c>
      <c r="CU40" s="221" t="str">
        <f>IF(CC40&lt;&gt;"",SUM(CO40:CT40)+3,"")</f>
        <v/>
      </c>
      <c r="CV40" s="221" t="str">
        <f>IF(CC40&lt;&gt;"",IF(CU40=4,CC40,CC41),"")</f>
        <v/>
      </c>
      <c r="CW40" s="221" t="str">
        <f>IF(CV40&lt;&gt;"",CV40,IF(CB40&lt;&gt;"",CB40,IF(BH40&lt;&gt;"",BH40,IF(AN40&lt;&gt;"",AN40,N40))))</f>
        <v>Iceland</v>
      </c>
      <c r="CX40" s="221">
        <v>4</v>
      </c>
      <c r="DY40" s="221">
        <f ca="1">VLOOKUP(DZ40,HU37:HV41,2,FALSE)</f>
        <v>3</v>
      </c>
      <c r="DZ40" s="221" t="str">
        <f>B40</f>
        <v>Hungary</v>
      </c>
      <c r="EA40" s="221">
        <f ca="1">SUMPRODUCT((HX3:HX42=DZ40)*(IB3:IB42="W"))+SUMPRODUCT((IA3:IA42=DZ40)*(IC3:IC42="W"))</f>
        <v>0</v>
      </c>
      <c r="EB40" s="221">
        <f ca="1">SUMPRODUCT((HX3:HX42=DZ40)*(IB3:IB42="D"))+SUMPRODUCT((IA3:IA42=DZ40)*(IC3:IC42="D"))</f>
        <v>0</v>
      </c>
      <c r="EC40" s="221">
        <f ca="1">SUMPRODUCT((HX3:HX42=DZ40)*(IB3:IB42="L"))+SUMPRODUCT((IA3:IA42=DZ40)*(IC3:IC42="L"))</f>
        <v>0</v>
      </c>
      <c r="ED40" s="221">
        <f ca="1">SUMIF(HX3:HX60,DZ40,HY3:HY60)+SUMIF(IA3:IA60,DZ40,HZ3:HZ60)</f>
        <v>0</v>
      </c>
      <c r="EE40" s="221">
        <f ca="1">SUMIF(IA3:IA60,DZ40,HY3:HY60)+SUMIF(HX3:HX60,DZ40,HZ3:HZ60)</f>
        <v>0</v>
      </c>
      <c r="EF40" s="221">
        <f t="shared" ca="1" si="152"/>
        <v>1000</v>
      </c>
      <c r="EG40" s="221">
        <f t="shared" ca="1" si="153"/>
        <v>0</v>
      </c>
      <c r="EH40" s="221">
        <v>7</v>
      </c>
      <c r="EI40" s="221">
        <f ca="1">IF(COUNTIF(EG37:EG41,4)&lt;&gt;4,RANK(EG40,EG37:EG41),EG80)</f>
        <v>1</v>
      </c>
      <c r="EK40" s="221">
        <f ca="1">SUMPRODUCT((EI37:EI40=EI40)*(EH37:EH40&lt;EH40))+EI40</f>
        <v>2</v>
      </c>
      <c r="EL40" s="221" t="str">
        <f ca="1">INDEX(DZ37:DZ41,MATCH(4,EK37:EK41,0),0)</f>
        <v>Portugal</v>
      </c>
      <c r="EM40" s="221">
        <f ca="1">INDEX(EI37:EI41,MATCH(EL40,DZ37:DZ41,0),0)</f>
        <v>1</v>
      </c>
      <c r="EN40" s="221" t="str">
        <f ca="1">IF(AND(EN39&lt;&gt;"",EM40=1),EL40,"")</f>
        <v>Portugal</v>
      </c>
      <c r="EO40" s="221" t="str">
        <f ca="1">IF(AND(EO39&lt;&gt;"",EM41=2),EL41,"")</f>
        <v/>
      </c>
      <c r="ES40" s="221" t="str">
        <f t="shared" ca="1" si="161"/>
        <v>Portugal</v>
      </c>
      <c r="ET40" s="221">
        <f ca="1">SUMPRODUCT((HX3:HX42=ES40)*(IA3:IA42=ES41)*(IB3:IB42="W"))+SUMPRODUCT((HX3:HX42=ES40)*(IA3:IA42=ES37)*(IB3:IB42="W"))+SUMPRODUCT((HX3:HX42=ES40)*(IA3:IA42=ES38)*(IB3:IB42="W"))+SUMPRODUCT((HX3:HX42=ES40)*(IA3:IA42=ES39)*(IB3:IB42="W"))+SUMPRODUCT((HX3:HX42=ES41)*(IA3:IA42=ES40)*(IC3:IC42="W"))+SUMPRODUCT((HX3:HX42=ES37)*(IA3:IA42=ES40)*(IC3:IC42="W"))+SUMPRODUCT((HX3:HX42=ES38)*(IA3:IA42=ES40)*(IC3:IC42="W"))+SUMPRODUCT((HX3:HX42=ES39)*(IA3:IA42=ES40)*(IC3:IC42="W"))</f>
        <v>0</v>
      </c>
      <c r="EU40" s="221">
        <f ca="1">SUMPRODUCT((HX3:HX42=ES40)*(IA3:IA42=ES41)*(IB3:IB42="D"))+SUMPRODUCT((HX3:HX42=ES40)*(IA3:IA42=ES37)*(IB3:IB42="D"))+SUMPRODUCT((HX3:HX42=ES40)*(IA3:IA42=ES38)*(IB3:IB42="D"))+SUMPRODUCT((HX3:HX42=ES40)*(IA3:IA42=ES39)*(IB3:IB42="D"))+SUMPRODUCT((HX3:HX42=ES41)*(IA3:IA42=ES40)*(IB3:IB42="D"))+SUMPRODUCT((HX3:HX42=ES37)*(IA3:IA42=ES40)*(IB3:IB42="D"))+SUMPRODUCT((HX3:HX42=ES38)*(IA3:IA42=ES40)*(IB3:IB42="D"))+SUMPRODUCT((HX3:HX42=ES39)*(IA3:IA42=ES40)*(IB3:IB42="D"))</f>
        <v>0</v>
      </c>
      <c r="EV40" s="221">
        <f ca="1">SUMPRODUCT((HX3:HX42=ES40)*(IA3:IA42=ES41)*(IB3:IB42="L"))+SUMPRODUCT((HX3:HX42=ES40)*(IA3:IA42=ES37)*(IB3:IB42="L"))+SUMPRODUCT((HX3:HX42=ES40)*(IA3:IA42=ES38)*(IB3:IB42="L"))+SUMPRODUCT((HX3:HX42=ES40)*(IA3:IA42=ES39)*(IB3:IB42="L"))+SUMPRODUCT((HX3:HX42=ES41)*(IA3:IA42=ES40)*(IC3:IC42="L"))+SUMPRODUCT((HX3:HX42=ES37)*(IA3:IA42=ES40)*(IC3:IC42="L"))+SUMPRODUCT((HX3:HX42=ES38)*(IA3:IA42=ES40)*(IC3:IC42="L"))+SUMPRODUCT((HX3:HX42=ES39)*(IA3:IA42=ES40)*(IC3:IC42="L"))</f>
        <v>0</v>
      </c>
      <c r="EW40" s="221">
        <f ca="1">SUMPRODUCT((HX3:HX42=ES40)*(IA3:IA42=ES41)*HY3:HY42)+SUMPRODUCT((HX3:HX42=ES40)*(IA3:IA42=ES37)*HY3:HY42)+SUMPRODUCT((HX3:HX42=ES40)*(IA3:IA42=ES38)*HY3:HY42)+SUMPRODUCT((HX3:HX42=ES40)*(IA3:IA42=ES39)*HY3:HY42)+SUMPRODUCT((HX3:HX42=ES41)*(IA3:IA42=ES40)*HZ3:HZ42)+SUMPRODUCT((HX3:HX42=ES37)*(IA3:IA42=ES40)*HZ3:HZ42)+SUMPRODUCT((HX3:HX42=ES38)*(IA3:IA42=ES40)*HZ3:HZ42)+SUMPRODUCT((HX3:HX42=ES39)*(IA3:IA42=ES40)*HZ3:HZ42)</f>
        <v>0</v>
      </c>
      <c r="EX40" s="221">
        <f ca="1">SUMPRODUCT((HX3:HX42=ES40)*(IA3:IA42=ES41)*HZ3:HZ42)+SUMPRODUCT((HX3:HX42=ES40)*(IA3:IA42=ES37)*HZ3:HZ42)+SUMPRODUCT((HX3:HX42=ES40)*(IA3:IA42=ES38)*HZ3:HZ42)+SUMPRODUCT((HX3:HX42=ES40)*(IA3:IA42=ES39)*HZ3:HZ42)+SUMPRODUCT((HX3:HX42=ES41)*(IA3:IA42=ES40)*HY3:HY42)+SUMPRODUCT((HX3:HX42=ES37)*(IA3:IA42=ES40)*HY3:HY42)+SUMPRODUCT((HX3:HX42=ES38)*(IA3:IA42=ES40)*HY3:HY42)+SUMPRODUCT((HX3:HX42=ES39)*(IA3:IA42=ES40)*HY3:HY42)</f>
        <v>0</v>
      </c>
      <c r="EY40" s="221">
        <f ca="1">EW40-EX40+1000</f>
        <v>1000</v>
      </c>
      <c r="EZ40" s="221">
        <f t="shared" ca="1" si="154"/>
        <v>0</v>
      </c>
      <c r="FA40" s="221">
        <f ca="1">IF(ES40&lt;&gt;"",VLOOKUP(ES40,DZ4:EF40,7,FALSE),"")</f>
        <v>1000</v>
      </c>
      <c r="FB40" s="221">
        <f ca="1">IF(ES40&lt;&gt;"",VLOOKUP(ES40,DZ4:EF40,5,FALSE),"")</f>
        <v>0</v>
      </c>
      <c r="FC40" s="221">
        <f ca="1">IF(ES40&lt;&gt;"",VLOOKUP(ES40,DZ4:EH40,9,FALSE),"")</f>
        <v>21</v>
      </c>
      <c r="FD40" s="221">
        <f t="shared" ca="1" si="155"/>
        <v>0</v>
      </c>
      <c r="FE40" s="221">
        <f ca="1">IF(ES40&lt;&gt;"",RANK(FD40,FD37:FD41),"")</f>
        <v>1</v>
      </c>
      <c r="FF40" s="221">
        <f ca="1">IF(ES40&lt;&gt;"",SUMPRODUCT((FD37:FD41=FD40)*(EY37:EY41&gt;EY40)),"")</f>
        <v>0</v>
      </c>
      <c r="FG40" s="221">
        <f ca="1">IF(ES40&lt;&gt;"",SUMPRODUCT((FD37:FD41=FD40)*(EY37:EY41=EY40)*(EW37:EW41&gt;EW40)),"")</f>
        <v>0</v>
      </c>
      <c r="FH40" s="221">
        <f ca="1">IF(ES40&lt;&gt;"",SUMPRODUCT((FD37:FD41=FD40)*(EY37:EY41=EY40)*(EW37:EW41=EW40)*(FA37:FA41&gt;FA40)),"")</f>
        <v>0</v>
      </c>
      <c r="FI40" s="221">
        <f ca="1">IF(ES40&lt;&gt;"",SUMPRODUCT((FD37:FD41=FD40)*(EY37:EY41=EY40)*(EW37:EW41=EW40)*(FA37:FA41=FA40)*(FB37:FB41&gt;FB40)),"")</f>
        <v>0</v>
      </c>
      <c r="FJ40" s="221">
        <f ca="1">IF(ES40&lt;&gt;"",SUMPRODUCT((FD37:FD41=FD40)*(EY37:EY41=EY40)*(EW37:EW41=EW40)*(FA37:FA41=FA40)*(FB37:FB41=FB40)*(FC37:FC41&gt;FC40)),"")</f>
        <v>0</v>
      </c>
      <c r="FK40" s="221">
        <f t="shared" ca="1" si="162"/>
        <v>1</v>
      </c>
      <c r="FL40" s="221" t="str">
        <f ca="1">IF(ES40&lt;&gt;"",INDEX(ES37:ES41,MATCH(4,FK37:FK41,0),0),"")</f>
        <v>Iceland</v>
      </c>
      <c r="FM40" s="221" t="str">
        <f ca="1">IF(EO39&lt;&gt;"",EO39,"")</f>
        <v/>
      </c>
      <c r="FN40" s="221" t="str">
        <f ca="1">IF(FM40&lt;&gt;"",SUMPRODUCT((HX3:HX42=FM40)*(IA3:IA42=FM41)*(IB3:IB42="W"))+SUMPRODUCT((HX3:HX42=FM40)*(IA3:IA42=FM38)*(IB3:IB42="W"))+SUMPRODUCT((HX3:HX42=FM40)*(IA3:IA42=FM39)*(IB3:IB42="W"))+SUMPRODUCT((HX3:HX42=FM41)*(IA3:IA42=FM40)*(IC3:IC42="W"))+SUMPRODUCT((HX3:HX42=FM38)*(IA3:IA42=FM40)*(IC3:IC42="W"))+SUMPRODUCT((HX3:HX42=FM39)*(IA3:IA42=FM40)*(IC3:IC42="W")),"")</f>
        <v/>
      </c>
      <c r="FO40" s="221" t="str">
        <f ca="1">IF(FM40&lt;&gt;"",SUMPRODUCT((HX3:HX42=FM40)*(IA3:IA42=FM41)*(IB3:IB42="D"))+SUMPRODUCT((HX3:HX42=FM40)*(IA3:IA42=FM38)*(IB3:IB42="D"))+SUMPRODUCT((HX3:HX42=FM40)*(IA3:IA42=FM39)*(IB3:IB42="D"))+SUMPRODUCT((HX3:HX42=FM41)*(IA3:IA42=FM40)*(IB3:IB42="D"))+SUMPRODUCT((HX3:HX42=FM38)*(IA3:IA42=FM40)*(IB3:IB42="D"))+SUMPRODUCT((HX3:HX42=FM39)*(IA3:IA42=FM40)*(IB3:IB42="D")),"")</f>
        <v/>
      </c>
      <c r="FP40" s="221" t="str">
        <f ca="1">IF(FM40&lt;&gt;"",SUMPRODUCT((HX3:HX42=FM40)*(IA3:IA42=FM41)*(IB3:IB42="L"))+SUMPRODUCT((HX3:HX42=FM40)*(IA3:IA42=FM38)*(IB3:IB42="L"))+SUMPRODUCT((HX3:HX42=FM40)*(IA3:IA42=FM39)*(IB3:IB42="L"))+SUMPRODUCT((HX3:HX42=FM41)*(IA3:IA42=FM40)*(IC3:IC42="L"))+SUMPRODUCT((HX3:HX42=FM38)*(IA3:IA42=FM40)*(IC3:IC42="L"))+SUMPRODUCT((HX3:HX42=FM39)*(IA3:IA42=FM40)*(IC3:IC42="L")),"")</f>
        <v/>
      </c>
      <c r="FQ40" s="221">
        <f ca="1">SUMPRODUCT((HX3:HX42=FM40)*(IA3:IA42=FM41)*HY3:HY42)+SUMPRODUCT((HX3:HX42=FM40)*(IA3:IA42=FM37)*HY3:HY42)+SUMPRODUCT((HX3:HX42=FM40)*(IA3:IA42=FM38)*HY3:HY42)+SUMPRODUCT((HX3:HX42=FM40)*(IA3:IA42=FM39)*HY3:HY42)+SUMPRODUCT((HX3:HX42=FM41)*(IA3:IA42=FM40)*HZ3:HZ42)+SUMPRODUCT((HX3:HX42=FM37)*(IA3:IA42=FM40)*HZ3:HZ42)+SUMPRODUCT((HX3:HX42=FM38)*(IA3:IA42=FM40)*HZ3:HZ42)+SUMPRODUCT((HX3:HX42=FM39)*(IA3:IA42=FM40)*HZ3:HZ42)</f>
        <v>0</v>
      </c>
      <c r="FR40" s="221">
        <f ca="1">SUMPRODUCT((HX3:HX42=FM40)*(IA3:IA42=FM41)*HZ3:HZ42)+SUMPRODUCT((HX3:HX42=FM40)*(IA3:IA42=FM37)*HZ3:HZ42)+SUMPRODUCT((HX3:HX42=FM40)*(IA3:IA42=FM38)*HZ3:HZ42)+SUMPRODUCT((HX3:HX42=FM40)*(IA3:IA42=FM39)*HZ3:HZ42)+SUMPRODUCT((HX3:HX42=FM41)*(IA3:IA42=FM40)*HY3:HY42)+SUMPRODUCT((HX3:HX42=FM37)*(IA3:IA42=FM40)*HY3:HY42)+SUMPRODUCT((HX3:HX42=FM38)*(IA3:IA42=FM40)*HY3:HY42)+SUMPRODUCT((HX3:HX42=FM39)*(IA3:IA42=FM40)*HY3:HY42)</f>
        <v>0</v>
      </c>
      <c r="FS40" s="221">
        <f ca="1">FQ40-FR40+1000</f>
        <v>1000</v>
      </c>
      <c r="FT40" s="221" t="str">
        <f t="shared" ca="1" si="163"/>
        <v/>
      </c>
      <c r="FU40" s="221" t="str">
        <f ca="1">IF(FM40&lt;&gt;"",VLOOKUP(FM40,DZ4:EF40,7,FALSE),"")</f>
        <v/>
      </c>
      <c r="FV40" s="221" t="str">
        <f ca="1">IF(FM40&lt;&gt;"",VLOOKUP(FM40,DZ4:EF40,5,FALSE),"")</f>
        <v/>
      </c>
      <c r="FW40" s="221" t="str">
        <f ca="1">IF(FM40&lt;&gt;"",VLOOKUP(FM40,DZ4:EH40,9,FALSE),"")</f>
        <v/>
      </c>
      <c r="FX40" s="221" t="str">
        <f t="shared" ca="1" si="164"/>
        <v/>
      </c>
      <c r="FY40" s="221" t="str">
        <f ca="1">IF(FM40&lt;&gt;"",RANK(FX40,FX37:FX40),"")</f>
        <v/>
      </c>
      <c r="FZ40" s="221" t="str">
        <f ca="1">IF(FM40&lt;&gt;"",SUMPRODUCT((FX37:FX41=FX40)*(FS37:FS41&gt;FS40)),"")</f>
        <v/>
      </c>
      <c r="GA40" s="221" t="str">
        <f ca="1">IF(FM40&lt;&gt;"",SUMPRODUCT((FX37:FX41=FX40)*(FS37:FS41=FS40)*(FQ37:FQ41&gt;FQ40)),"")</f>
        <v/>
      </c>
      <c r="GB40" s="221" t="str">
        <f ca="1">IF(FM40&lt;&gt;"",SUMPRODUCT((FX37:FX41=FX40)*(FS37:FS41=FS40)*(FQ37:FQ41=FQ40)*(FU37:FU41&gt;FU40)),"")</f>
        <v/>
      </c>
      <c r="GC40" s="221" t="str">
        <f ca="1">IF(FM40&lt;&gt;"",SUMPRODUCT((FX37:FX41=FX40)*(FS37:FS41=FS40)*(FQ37:FQ41=FQ40)*(FU37:FU41=FU40)*(FV37:FV41&gt;FV40)),"")</f>
        <v/>
      </c>
      <c r="GD40" s="221" t="str">
        <f ca="1">IF(FM40&lt;&gt;"",SUMPRODUCT((FX37:FX41=FX40)*(FS37:FS41=FS40)*(FQ37:FQ41=FQ40)*(FU37:FU41=FU40)*(FV37:FV41=FV40)*(FW37:FW41&gt;FW40)),"")</f>
        <v/>
      </c>
      <c r="GE40" s="221" t="str">
        <f t="shared" ca="1" si="168"/>
        <v/>
      </c>
      <c r="GF40" s="221" t="str">
        <f ca="1">IF(FM40&lt;&gt;"",INDEX(FM38:FM41,MATCH(4,GE38:GE41,0),0),"")</f>
        <v/>
      </c>
      <c r="GG40" s="221" t="str">
        <f ca="1">IF(EP38&lt;&gt;"",EP38,"")</f>
        <v/>
      </c>
      <c r="GH40" s="221">
        <f ca="1">SUMPRODUCT((HX3:HX42=GG40)*(IA3:IA42=GG41)*(IB3:IB42="W"))+SUMPRODUCT((HX3:HX42=GG40)*(IA3:IA42=GG42)*(IB3:IB42="W"))+SUMPRODUCT((HX3:HX42=GG40)*(IA3:IA42=GG39)*(IB3:IB42="W"))+SUMPRODUCT((HX3:HX42=GG41)*(IA3:IA42=GG40)*(IC3:IC42="W"))+SUMPRODUCT((HX3:HX42=GG42)*(IA3:IA42=GG40)*(IC3:IC42="W"))+SUMPRODUCT((HX3:HX42=GG39)*(IA3:IA42=GG40)*(IC3:IC42="W"))</f>
        <v>0</v>
      </c>
      <c r="GI40" s="221">
        <f ca="1">SUMPRODUCT((HX3:HX42=GG40)*(IA3:IA42=GG41)*(IB3:IB42="D"))+SUMPRODUCT((HX3:HX42=GG40)*(IA3:IA42=GG42)*(IB3:IB42="D"))+SUMPRODUCT((HX3:HX42=GG40)*(IA3:IA42=GG39)*(IB3:IB42="D"))+SUMPRODUCT((HX3:HX42=GG41)*(IA3:IA42=GG40)*(IB3:IB42="D"))+SUMPRODUCT((HX3:HX42=GG42)*(IA3:IA42=GG40)*(IB3:IB42="D"))+SUMPRODUCT((HX3:HX42=GG39)*(IA3:IA42=GG40)*(IB3:IB42="D"))</f>
        <v>0</v>
      </c>
      <c r="GJ40" s="221">
        <f ca="1">SUMPRODUCT((HX3:HX42=GG40)*(IA3:IA42=GG41)*(IB3:IB42="L"))+SUMPRODUCT((HX3:HX42=GG40)*(IA3:IA42=GG42)*(IB3:IB42="L"))+SUMPRODUCT((HX3:HX42=GG40)*(IA3:IA42=GG39)*(IB3:IB42="L"))+SUMPRODUCT((HX3:HX42=GG41)*(IA3:IA42=GG40)*(IC3:IC42="L"))+SUMPRODUCT((HX3:HX42=GG42)*(IA3:IA42=GG40)*(IC3:IC42="L"))+SUMPRODUCT((HX3:HX42=GG39)*(IA3:IA42=GG40)*(IC3:IC42="L"))</f>
        <v>0</v>
      </c>
      <c r="GK40" s="221">
        <f ca="1">SUMPRODUCT((HX3:HX42=GG40)*(IA3:IA42=GG41)*HY3:HY42)+SUMPRODUCT((HX3:HX42=GG40)*(IA3:IA42=GG37)*HY3:HY42)+SUMPRODUCT((HX3:HX42=GG40)*(IA3:IA42=GG38)*HY3:HY42)+SUMPRODUCT((HX3:HX42=GG40)*(IA3:IA42=GG39)*HY3:HY42)+SUMPRODUCT((HX3:HX42=GG41)*(IA3:IA42=GG40)*HZ3:HZ42)+SUMPRODUCT((HX3:HX42=GG37)*(IA3:IA42=GG40)*HZ3:HZ42)+SUMPRODUCT((HX3:HX42=GG38)*(IA3:IA42=GG40)*HZ3:HZ42)+SUMPRODUCT((HX3:HX42=GG39)*(IA3:IA42=GG40)*HZ3:HZ42)</f>
        <v>0</v>
      </c>
      <c r="GL40" s="221">
        <f ca="1">SUMPRODUCT((HX3:HX42=GG40)*(IA3:IA42=GG41)*HZ3:HZ42)+SUMPRODUCT((HX3:HX42=GG40)*(IA3:IA42=GG37)*HZ3:HZ42)+SUMPRODUCT((HX3:HX42=GG40)*(IA3:IA42=GG38)*HZ3:HZ42)+SUMPRODUCT((HX3:HX42=GG40)*(IA3:IA42=GG39)*HZ3:HZ42)+SUMPRODUCT((HX3:HX42=GG41)*(IA3:IA42=GG40)*HY3:HY42)+SUMPRODUCT((HX3:HX42=GG37)*(IA3:IA42=GG40)*HY3:HY42)+SUMPRODUCT((HX3:HX42=GG38)*(IA3:IA42=GG40)*HY3:HY42)+SUMPRODUCT((HX3:HX42=GG39)*(IA3:IA42=GG40)*HY3:HY42)</f>
        <v>0</v>
      </c>
      <c r="GM40" s="221">
        <f ca="1">GK40-GL40+1000</f>
        <v>1000</v>
      </c>
      <c r="GN40" s="221" t="str">
        <f t="shared" ca="1" si="169"/>
        <v/>
      </c>
      <c r="GO40" s="221" t="str">
        <f ca="1">IF(GG40&lt;&gt;"",VLOOKUP(GG40,DZ4:EF40,7,FALSE),"")</f>
        <v/>
      </c>
      <c r="GP40" s="221" t="str">
        <f ca="1">IF(GG40&lt;&gt;"",VLOOKUP(GG40,DZ4:EF40,5,FALSE),"")</f>
        <v/>
      </c>
      <c r="GQ40" s="221" t="str">
        <f ca="1">IF(GG40&lt;&gt;"",VLOOKUP(GG40,DZ4:EH40,9,FALSE),"")</f>
        <v/>
      </c>
      <c r="GR40" s="221" t="str">
        <f t="shared" ca="1" si="170"/>
        <v/>
      </c>
      <c r="GS40" s="221" t="str">
        <f ca="1">IF(GG40&lt;&gt;"",RANK(GR40,GR38:GR40),"")</f>
        <v/>
      </c>
      <c r="GT40" s="221" t="str">
        <f ca="1">IF(GG40&lt;&gt;"",SUMPRODUCT((GR37:GR41=GR40)*(GM37:GM41&gt;GM40)),"")</f>
        <v/>
      </c>
      <c r="GU40" s="221" t="str">
        <f ca="1">IF(GG40&lt;&gt;"",SUMPRODUCT((GR37:GR41=GR40)*(GM37:GM41=GM40)*(GK37:GK41&gt;GK40)),"")</f>
        <v/>
      </c>
      <c r="GV40" s="221" t="str">
        <f ca="1">IF(GG40&lt;&gt;"",SUMPRODUCT((GR37:GR41=GR40)*(GM37:GM41=GM40)*(GK37:GK41=GK40)*(GO37:GO41&gt;GO40)),"")</f>
        <v/>
      </c>
      <c r="GW40" s="221" t="str">
        <f ca="1">IF(GG40&lt;&gt;"",SUMPRODUCT((GR37:GR41=GR40)*(GM37:GM41=GM40)*(GK37:GK41=GK40)*(GO37:GO41=GO40)*(GP37:GP41&gt;GP40)),"")</f>
        <v/>
      </c>
      <c r="GX40" s="221" t="str">
        <f ca="1">IF(GG40&lt;&gt;"",SUMPRODUCT((GR37:GR41=GR40)*(GM37:GM41=GM40)*(GK37:GK41=GK40)*(GO37:GO41=GO40)*(GP37:GP41=GP40)*(GQ37:GQ41&gt;GQ40)),"")</f>
        <v/>
      </c>
      <c r="GY40" s="221" t="str">
        <f ca="1">IF(GG40&lt;&gt;"",SUM(GS40:GX40)+2,"")</f>
        <v/>
      </c>
      <c r="GZ40" s="221" t="str">
        <f ca="1">IF(GG40&lt;&gt;"",INDEX(GG39:GG41,MATCH(4,GY39:GY41,0),0),"")</f>
        <v/>
      </c>
      <c r="HA40" s="221" t="str">
        <f>IF(EQ37&lt;&gt;"",EQ37,"")</f>
        <v/>
      </c>
      <c r="HB40" s="221">
        <f ca="1">SUMPRODUCT((HX3:HX42=HA40)*(IA3:IA42=HA41)*(IB3:IB42="W"))+SUMPRODUCT((HX3:HX42=HA40)*(IA3:IA42=HA42)*(IB3:IB42="W"))+SUMPRODUCT((HX3:HX42=HA40)*(IA3:IA42=HA43)*(IB3:IB42="W"))+SUMPRODUCT((HX3:HX42=HA41)*(IA3:IA42=HA40)*(IC3:IC42="W"))+SUMPRODUCT((HX3:HX42=HA42)*(IA3:IA42=HA40)*(IC3:IC42="W"))+SUMPRODUCT((HX3:HX42=HA43)*(IA3:IA42=HA40)*(IC3:IC42="W"))</f>
        <v>0</v>
      </c>
      <c r="HC40" s="221">
        <f ca="1">SUMPRODUCT((HX3:HX42=HA40)*(IA3:IA42=HA41)*(IB3:IB42="D"))+SUMPRODUCT((HX3:HX42=HA40)*(IA3:IA42=HA42)*(IB3:IB42="D"))+SUMPRODUCT((HX3:HX42=HA40)*(IA3:IA42=HA43)*(IB3:IB42="D"))+SUMPRODUCT((HX3:HX42=HA41)*(IA3:IA42=HA40)*(IB3:IB42="D"))+SUMPRODUCT((HX3:HX42=HA42)*(IA3:IA42=HA40)*(IB3:IB42="D"))+SUMPRODUCT((HX3:HX42=HA43)*(IA3:IA42=HA40)*(IB3:IB42="D"))</f>
        <v>0</v>
      </c>
      <c r="HD40" s="221">
        <f ca="1">SUMPRODUCT((HX3:HX42=HA40)*(IA3:IA42=HA41)*(IB3:IB42="L"))+SUMPRODUCT((HX3:HX42=HA40)*(IA3:IA42=HA42)*(IB3:IB42="L"))+SUMPRODUCT((HX3:HX42=HA40)*(IA3:IA42=HA43)*(IB3:IB42="L"))+SUMPRODUCT((HX3:HX42=HA41)*(IA3:IA42=HA40)*(IC3:IC42="L"))+SUMPRODUCT((HX3:HX42=HA42)*(IA3:IA42=HA40)*(IC3:IC42="L"))+SUMPRODUCT((HX3:HX42=HA43)*(IA3:IA42=HA40)*(IC3:IC42="L"))</f>
        <v>0</v>
      </c>
      <c r="HE40" s="221">
        <f ca="1">SUMPRODUCT((HX3:HX42=HA40)*(IA3:IA42=HA41)*HY3:HY42)+SUMPRODUCT((HX3:HX42=HA40)*(IA3:IA42=HA37)*HY3:HY42)+SUMPRODUCT((HX3:HX42=HA40)*(IA3:IA42=HA38)*HY3:HY42)+SUMPRODUCT((HX3:HX42=HA40)*(IA3:IA42=HA39)*HY3:HY42)+SUMPRODUCT((HX3:HX42=HA41)*(IA3:IA42=HA40)*HZ3:HZ42)+SUMPRODUCT((HX3:HX42=HA37)*(IA3:IA42=HA40)*HZ3:HZ42)+SUMPRODUCT((HX3:HX42=HA38)*(IA3:IA42=HA40)*HZ3:HZ42)+SUMPRODUCT((HX3:HX42=HA39)*(IA3:IA42=HA40)*HZ3:HZ42)</f>
        <v>0</v>
      </c>
      <c r="HF40" s="221">
        <f ca="1">SUMPRODUCT((HX3:HX42=HA40)*(IA3:IA42=HA41)*HZ3:HZ42)+SUMPRODUCT((HX3:HX42=HA40)*(IA3:IA42=HA37)*HZ3:HZ42)+SUMPRODUCT((HX3:HX42=HA40)*(IA3:IA42=HA38)*HZ3:HZ42)+SUMPRODUCT((HX3:HX42=HA40)*(IA3:IA42=HA39)*HZ3:HZ42)+SUMPRODUCT((HX3:HX42=HA41)*(IA3:IA42=HA40)*HY3:HY42)+SUMPRODUCT((HX3:HX42=HA37)*(IA3:IA42=HA40)*HY3:HY42)+SUMPRODUCT((HX3:HX42=HA38)*(IA3:IA42=HA40)*HY3:HY42)+SUMPRODUCT((HX3:HX42=HA39)*(IA3:IA42=HA40)*HY3:HY42)</f>
        <v>0</v>
      </c>
      <c r="HG40" s="221">
        <f ca="1">HE40-HF40+1000</f>
        <v>1000</v>
      </c>
      <c r="HH40" s="221" t="str">
        <f t="shared" ref="HH40" si="173">IF(HA40&lt;&gt;"",HB40*3+HC40*1,"")</f>
        <v/>
      </c>
      <c r="HI40" s="221" t="str">
        <f>IF(HA40&lt;&gt;"",VLOOKUP(HA40,DZ4:EF40,7,FALSE),"")</f>
        <v/>
      </c>
      <c r="HJ40" s="221" t="str">
        <f>IF(HA40&lt;&gt;"",VLOOKUP(HA40,DZ4:EF40,5,FALSE),"")</f>
        <v/>
      </c>
      <c r="HK40" s="221" t="str">
        <f>IF(HA40&lt;&gt;"",VLOOKUP(HA40,DZ4:EH40,9,FALSE),"")</f>
        <v/>
      </c>
      <c r="HL40" s="221" t="str">
        <f t="shared" ref="HL40" si="174">HH40</f>
        <v/>
      </c>
      <c r="HM40" s="221" t="str">
        <f>IF(HA40&lt;&gt;"",RANK(HL40,FD37:FD41),"")</f>
        <v/>
      </c>
      <c r="HN40" s="221" t="str">
        <f>IF(HA40&lt;&gt;"",SUMPRODUCT((HL37:HL41=HL40)*(HG37:HG41&gt;HG40)),"")</f>
        <v/>
      </c>
      <c r="HO40" s="221" t="str">
        <f>IF(HA40&lt;&gt;"",SUMPRODUCT((HL37:HL41=HL40)*(HG37:HG41=HG40)*(HE37:HE41&gt;HE40)),"")</f>
        <v/>
      </c>
      <c r="HP40" s="221" t="str">
        <f>IF(HA40&lt;&gt;"",SUMPRODUCT((HL37:HL41=HL40)*(HG37:HG41=HG40)*(HE37:HE41=HE40)*(HI37:HI41&gt;HI40)),"")</f>
        <v/>
      </c>
      <c r="HQ40" s="221" t="str">
        <f>IF(HA40&lt;&gt;"",SUMPRODUCT((HL37:HL41=HL40)*(HG37:HG41=HG40)*(HE37:HE41=HE40)*(HI37:HI41=HI40)*(HJ37:HJ41&gt;HJ40)),"")</f>
        <v/>
      </c>
      <c r="HR40" s="221" t="str">
        <f>IF(HA40&lt;&gt;"",SUMPRODUCT((HL37:HL41=HL40)*(HG37:HG41=HG40)*(HE37:HE41=HE40)*(HI37:HI41=HI40)*(HJ37:HJ41=HJ40)*(HK37:HK41&gt;HK40)),"")</f>
        <v/>
      </c>
      <c r="HS40" s="221" t="str">
        <f>IF(HA40&lt;&gt;"",SUM(HM40:HR40)+3,"")</f>
        <v/>
      </c>
      <c r="HT40" s="221" t="str">
        <f>IF(HA40&lt;&gt;"",IF(HS40=4,HA40,HA41),"")</f>
        <v/>
      </c>
      <c r="HU40" s="221" t="str">
        <f ca="1">IF(HT40&lt;&gt;"",HT40,IF(GZ40&lt;&gt;"",GZ40,IF(GF40&lt;&gt;"",GF40,IF(FL40&lt;&gt;"",FL40,EL40))))</f>
        <v>Iceland</v>
      </c>
      <c r="HV40" s="221">
        <v>4</v>
      </c>
    </row>
    <row r="42" spans="1:1024 1129:2048 2153:3072 3177:4096 4201:5120 5225:6144 6249:7168 7273:8192 8297:9216 9321:10240 10345:11264 11369:12288 12393:12928" x14ac:dyDescent="0.2">
      <c r="DC42" s="221" t="s">
        <v>169</v>
      </c>
    </row>
    <row r="43" spans="1:1024 1129:2048 2153:3072 3177:4096 4201:5120 5225:6144 6249:7168 7273:8192 8297:9216 9321:10240 10345:11264 11369:12288 12393:12928" x14ac:dyDescent="0.2">
      <c r="T43" s="221">
        <f>IF(U44="",SUM(AG4:AL4),IF(U45="",SUM(AG5:AL5),IF(U46="",SUM(AG6:AL6),IF(U47="",SUM(AG7:AL7),0))))</f>
        <v>0</v>
      </c>
      <c r="U43" s="221" t="s">
        <v>180</v>
      </c>
      <c r="V43" s="221" t="s">
        <v>14</v>
      </c>
      <c r="W43" s="221" t="s">
        <v>15</v>
      </c>
      <c r="X43" s="221" t="s">
        <v>16</v>
      </c>
      <c r="Y43" s="221" t="s">
        <v>25</v>
      </c>
      <c r="Z43" s="221" t="s">
        <v>26</v>
      </c>
      <c r="AA43" s="221" t="s">
        <v>27</v>
      </c>
      <c r="AB43" s="221" t="s">
        <v>0</v>
      </c>
      <c r="AC43" s="221" t="s">
        <v>48</v>
      </c>
      <c r="AD43" s="221" t="s">
        <v>46</v>
      </c>
      <c r="AE43" s="221" t="s">
        <v>44</v>
      </c>
      <c r="AF43" s="221" t="s">
        <v>28</v>
      </c>
      <c r="AG43" s="221" t="s">
        <v>37</v>
      </c>
      <c r="AH43" s="221" t="s">
        <v>38</v>
      </c>
      <c r="AI43" s="221" t="s">
        <v>25</v>
      </c>
      <c r="AJ43" s="221" t="s">
        <v>47</v>
      </c>
      <c r="AK43" s="221" t="s">
        <v>46</v>
      </c>
      <c r="AL43" s="221" t="s">
        <v>44</v>
      </c>
      <c r="AM43" s="221" t="s">
        <v>39</v>
      </c>
      <c r="AN43" s="221">
        <f>IF(AO45="",SUM(BA5:BF5),IF(AO46="",SUM(BA6:BF6),IF(AO47="",SUM(BA7:BF7),0)))</f>
        <v>0</v>
      </c>
      <c r="AO43" s="221" t="s">
        <v>181</v>
      </c>
      <c r="AP43" s="221" t="s">
        <v>14</v>
      </c>
      <c r="AQ43" s="221" t="s">
        <v>15</v>
      </c>
      <c r="AR43" s="221" t="s">
        <v>16</v>
      </c>
      <c r="AS43" s="221" t="s">
        <v>25</v>
      </c>
      <c r="AT43" s="221" t="s">
        <v>26</v>
      </c>
      <c r="AU43" s="221" t="s">
        <v>27</v>
      </c>
      <c r="AV43" s="221" t="s">
        <v>0</v>
      </c>
      <c r="AW43" s="221" t="s">
        <v>48</v>
      </c>
      <c r="AX43" s="221" t="s">
        <v>46</v>
      </c>
      <c r="AY43" s="221" t="s">
        <v>44</v>
      </c>
      <c r="AZ43" s="221" t="s">
        <v>28</v>
      </c>
      <c r="BA43" s="221" t="s">
        <v>37</v>
      </c>
      <c r="BB43" s="221" t="s">
        <v>38</v>
      </c>
      <c r="BC43" s="221" t="s">
        <v>25</v>
      </c>
      <c r="BD43" s="221" t="s">
        <v>47</v>
      </c>
      <c r="BE43" s="221" t="s">
        <v>46</v>
      </c>
      <c r="BF43" s="221" t="s">
        <v>44</v>
      </c>
      <c r="BG43" s="221" t="s">
        <v>39</v>
      </c>
      <c r="ER43" s="221">
        <f ca="1">IF(ES44="",SUM(FE4:FJ4),IF(ES45="",SUM(FE5:FJ5),IF(ES46="",SUM(FE6:FJ6),IF(ES47="",SUM(FE7:FJ7),0))))</f>
        <v>0</v>
      </c>
      <c r="ES43" s="221" t="s">
        <v>180</v>
      </c>
      <c r="ET43" s="221" t="s">
        <v>14</v>
      </c>
      <c r="EU43" s="221" t="s">
        <v>15</v>
      </c>
      <c r="EV43" s="221" t="s">
        <v>16</v>
      </c>
      <c r="EW43" s="221" t="s">
        <v>25</v>
      </c>
      <c r="EX43" s="221" t="s">
        <v>26</v>
      </c>
      <c r="EY43" s="221" t="s">
        <v>27</v>
      </c>
      <c r="EZ43" s="221" t="s">
        <v>0</v>
      </c>
      <c r="FA43" s="221" t="s">
        <v>48</v>
      </c>
      <c r="FB43" s="221" t="s">
        <v>46</v>
      </c>
      <c r="FC43" s="221" t="s">
        <v>44</v>
      </c>
      <c r="FD43" s="221" t="s">
        <v>28</v>
      </c>
      <c r="FE43" s="221" t="s">
        <v>37</v>
      </c>
      <c r="FF43" s="221" t="s">
        <v>38</v>
      </c>
      <c r="FG43" s="221" t="s">
        <v>25</v>
      </c>
      <c r="FH43" s="221" t="s">
        <v>47</v>
      </c>
      <c r="FI43" s="221" t="s">
        <v>46</v>
      </c>
      <c r="FJ43" s="221" t="s">
        <v>44</v>
      </c>
      <c r="FK43" s="221" t="s">
        <v>39</v>
      </c>
      <c r="FL43" s="221">
        <f ca="1">IF(FM45="",SUM(FY5:GD5),IF(FM46="",SUM(FY6:GD6),IF(FM47="",SUM(FY7:GD7),0)))</f>
        <v>0</v>
      </c>
      <c r="FM43" s="221" t="s">
        <v>181</v>
      </c>
      <c r="FN43" s="221" t="s">
        <v>14</v>
      </c>
      <c r="FO43" s="221" t="s">
        <v>15</v>
      </c>
      <c r="FP43" s="221" t="s">
        <v>16</v>
      </c>
      <c r="FQ43" s="221" t="s">
        <v>25</v>
      </c>
      <c r="FR43" s="221" t="s">
        <v>26</v>
      </c>
      <c r="FS43" s="221" t="s">
        <v>27</v>
      </c>
      <c r="FT43" s="221" t="s">
        <v>0</v>
      </c>
      <c r="FU43" s="221" t="s">
        <v>48</v>
      </c>
      <c r="FV43" s="221" t="s">
        <v>46</v>
      </c>
      <c r="FW43" s="221" t="s">
        <v>44</v>
      </c>
      <c r="FX43" s="221" t="s">
        <v>28</v>
      </c>
      <c r="FY43" s="221" t="s">
        <v>37</v>
      </c>
      <c r="FZ43" s="221" t="s">
        <v>38</v>
      </c>
      <c r="GA43" s="221" t="s">
        <v>25</v>
      </c>
      <c r="GB43" s="221" t="s">
        <v>47</v>
      </c>
      <c r="GC43" s="221" t="s">
        <v>46</v>
      </c>
      <c r="GD43" s="221" t="s">
        <v>44</v>
      </c>
      <c r="GE43" s="221" t="s">
        <v>39</v>
      </c>
    </row>
    <row r="44" spans="1:1024 1129:2048 2153:3072 3177:4096 4201:5120 5225:6144 6249:7168 7273:8192 8297:9216 9321:10240 10345:11264 11369:12288 12393:12928" x14ac:dyDescent="0.2">
      <c r="I44" s="221">
        <f>SUMPRODUCT((I4:I7=I4)*(H4:H7=H4)*(F4:F7&gt;F4))+1</f>
        <v>1</v>
      </c>
      <c r="T44" s="221">
        <f>IF(U4&lt;&gt;"",SUMPRODUCT((AB4:AB7=AB4)*(AA4:AA7=AA4)*(Y4:Y7=Y4)*(Z4:Z7=Z4)),"")</f>
        <v>4</v>
      </c>
      <c r="U44" s="221" t="str">
        <f>IF(AND(T44&lt;&gt;"",T44&gt;1),U4,"")</f>
        <v>Albania</v>
      </c>
      <c r="V44" s="221">
        <f>SUMPRODUCT((CZ3:CZ42=U44)*(DC3:DC42=U45)*(DD3:DD42="W"))+SUMPRODUCT((CZ3:CZ42=U44)*(DC3:DC42=U46)*(DD3:DD42="W"))+SUMPRODUCT((CZ3:CZ42=U44)*(DC3:DC42=U47)*(DD3:DD42="W"))+SUMPRODUCT((CZ3:CZ42=U44)*(DC3:DC42=U48)*(DD3:DD42="W"))+SUMPRODUCT((CZ3:CZ42=U45)*(DC3:DC42=U44)*(DE3:DE42="W"))+SUMPRODUCT((CZ3:CZ42=U46)*(DC3:DC42=U44)*(DE3:DE42="W"))+SUMPRODUCT((CZ3:CZ42=U47)*(DC3:DC42=U44)*(DE3:DE42="W"))+SUMPRODUCT((CZ3:CZ42=U48)*(DC3:DC42=U44)*(DE3:DE42="W"))</f>
        <v>0</v>
      </c>
      <c r="W44" s="221">
        <f>SUMPRODUCT((CZ3:CZ42=U44)*(DC3:DC42=U45)*(DD3:DD42="D"))+SUMPRODUCT((CZ3:CZ42=U44)*(DC3:DC42=U46)*(DD3:DD42="D"))+SUMPRODUCT((CZ3:CZ42=U44)*(DC3:DC42=U47)*(DD3:DD42="D"))+SUMPRODUCT((CZ3:CZ42=U44)*(DC3:DC42=U48)*(DD3:DD42="D"))+SUMPRODUCT((CZ3:CZ42=U45)*(DC3:DC42=U44)*(DD3:DD42="D"))+SUMPRODUCT((CZ3:CZ42=U46)*(DC3:DC42=U44)*(DD3:DD42="D"))+SUMPRODUCT((CZ3:CZ42=U47)*(DC3:DC42=U44)*(DD3:DD42="D"))+SUMPRODUCT((CZ3:CZ42=U48)*(DC3:DC42=U44)*(DD3:DD42="D"))</f>
        <v>0</v>
      </c>
      <c r="X44" s="221">
        <f>SUMPRODUCT((CZ3:CZ42=U44)*(DC3:DC42=U45)*(DD3:DD42="L"))+SUMPRODUCT((CZ3:CZ42=U44)*(DC3:DC42=U46)*(DD3:DD42="L"))+SUMPRODUCT((CZ3:CZ42=U44)*(DC3:DC42=U47)*(DD3:DD42="L"))+SUMPRODUCT((CZ3:CZ42=U44)*(DC3:DC42=U48)*(DD3:DD42="L"))+SUMPRODUCT((CZ3:CZ42=U45)*(DC3:DC42=U44)*(DE3:DE42="L"))+SUMPRODUCT((CZ3:CZ42=U46)*(DC3:DC42=U44)*(DE3:DE42="L"))+SUMPRODUCT((CZ3:CZ42=U47)*(DC3:DC42=U44)*(DE3:DE42="L"))+SUMPRODUCT((CZ3:CZ42=U48)*(DC3:DC42=U44)*(DE3:DE42="L"))</f>
        <v>0</v>
      </c>
      <c r="Y44" s="221">
        <f>SUMPRODUCT((CZ3:CZ42=U44)*(DC3:DC42=U45)*DA3:DA42)+SUMPRODUCT((CZ3:CZ42=U44)*(DC3:DC42=U46)*DA3:DA42)+SUMPRODUCT((CZ3:CZ42=U44)*(DC3:DC42=U47)*DA3:DA42)+SUMPRODUCT((CZ3:CZ42=U44)*(DC3:DC42=U48)*DA3:DA42)+SUMPRODUCT((CZ3:CZ42=U45)*(DC3:DC42=U44)*DB3:DB42)+SUMPRODUCT((CZ3:CZ42=U46)*(DC3:DC42=U44)*DB3:DB42)+SUMPRODUCT((CZ3:CZ42=U47)*(DC3:DC42=U44)*DB3:DB42)+SUMPRODUCT((CZ3:CZ42=U48)*(DC3:DC42=U44)*DB3:DB42)</f>
        <v>0</v>
      </c>
      <c r="Z44" s="221">
        <f>SUMPRODUCT((CZ3:CZ42=U44)*(DC3:DC42=U45)*DB3:DB42)+SUMPRODUCT((CZ3:CZ42=U44)*(DC3:DC42=U46)*DB3:DB42)+SUMPRODUCT((CZ3:CZ42=U44)*(DC3:DC42=U47)*DB3:DB42)+SUMPRODUCT((CZ3:CZ42=U44)*(DC3:DC42=U48)*DB3:DB42)+SUMPRODUCT((CZ3:CZ42=U45)*(DC3:DC42=U44)*DA3:DA42)+SUMPRODUCT((CZ3:CZ42=U46)*(DC3:DC42=U44)*DA3:DA42)+SUMPRODUCT((CZ3:CZ42=U47)*(DC3:DC42=U44)*DA3:DA42)+SUMPRODUCT((CZ3:CZ42=U48)*(DC3:DC42=U44)*DA3:DA42)</f>
        <v>0</v>
      </c>
      <c r="AA44" s="221">
        <f>Y44-Z44+1000</f>
        <v>1000</v>
      </c>
      <c r="AB44" s="221">
        <f>IF(U44&lt;&gt;"",V44*3+W44*1,"")</f>
        <v>0</v>
      </c>
      <c r="AC44" s="221">
        <f>IF(U44&lt;&gt;"",VLOOKUP(U44,B4:H40,7,FALSE),"")</f>
        <v>1000</v>
      </c>
      <c r="AD44" s="221">
        <f>IF(U44&lt;&gt;"",VLOOKUP(U44,B4:H40,5,FALSE),"")</f>
        <v>0</v>
      </c>
      <c r="AE44" s="221">
        <f>IF(U44&lt;&gt;"",VLOOKUP(U44,B4:J40,9,FALSE),"")</f>
        <v>2</v>
      </c>
      <c r="AF44" s="221">
        <f>AB44</f>
        <v>0</v>
      </c>
      <c r="AG44" s="221">
        <f>IF(U44&lt;&gt;"",RANK(AF44,AF44:AF48),"")</f>
        <v>1</v>
      </c>
      <c r="AH44" s="221">
        <f>IF(U44&lt;&gt;"",SUMPRODUCT((AF44:AF48=AF44)*(AA44:AA48&gt;AA44)),"")</f>
        <v>0</v>
      </c>
      <c r="AI44" s="221">
        <f>IF(U44&lt;&gt;"",SUMPRODUCT((AF44:AF48=AF44)*(AA44:AA48=AA44)*(Y44:Y48&gt;Y44)),"")</f>
        <v>0</v>
      </c>
      <c r="AJ44" s="221">
        <f>IF(U44&lt;&gt;"",SUMPRODUCT((AF44:AF48=AF44)*(AA44:AA48=AA44)*(Y44:Y48=Y44)*(AC44:AC48&gt;AC44)),"")</f>
        <v>0</v>
      </c>
      <c r="AK44" s="221">
        <f>IF(U44&lt;&gt;"",SUMPRODUCT((AF44:AF48=AF44)*(AA44:AA48=AA44)*(Y44:Y48=Y44)*(AC44:AC48=AC44)*(AD44:AD48&gt;AD44)),"")</f>
        <v>0</v>
      </c>
      <c r="AL44" s="221">
        <f>IF(U44&lt;&gt;"",SUMPRODUCT((AF44:AF48=AF44)*(AA44:AA48=AA44)*(Y44:Y48=Y44)*(AC44:AC48=AC44)*(AD44:AD48=AD44)*(AE44:AE48&gt;AE44)),"")</f>
        <v>3</v>
      </c>
      <c r="AM44" s="221">
        <f>IF(U44&lt;&gt;"",SUM(AG44:AL44),"")</f>
        <v>4</v>
      </c>
      <c r="EG44" s="221">
        <f ca="1">SUMPRODUCT((EG4:EG7=EG4)*(EF4:EF7=EF4)*(ED4:ED7&gt;ED4))+1</f>
        <v>1</v>
      </c>
      <c r="ER44" s="221">
        <f ca="1">IF(ES4&lt;&gt;"",SUMPRODUCT((EZ4:EZ7=EZ4)*(EY4:EY7=EY4)*(EW4:EW7=EW4)*(EX4:EX7=EX4)),"")</f>
        <v>4</v>
      </c>
      <c r="ES44" s="221" t="str">
        <f ca="1">IF(AND(ER44&lt;&gt;"",ER44&gt;1),ES4,"")</f>
        <v>Albania</v>
      </c>
      <c r="ET44" s="221">
        <f ca="1">SUMPRODUCT((HX3:HX42=ES44)*(IA3:IA42=ES45)*(IB3:IB42="W"))+SUMPRODUCT((HX3:HX42=ES44)*(IA3:IA42=ES46)*(IB3:IB42="W"))+SUMPRODUCT((HX3:HX42=ES44)*(IA3:IA42=ES47)*(IB3:IB42="W"))+SUMPRODUCT((HX3:HX42=ES44)*(IA3:IA42=ES48)*(IB3:IB42="W"))+SUMPRODUCT((HX3:HX42=ES45)*(IA3:IA42=ES44)*(IC3:IC42="W"))+SUMPRODUCT((HX3:HX42=ES46)*(IA3:IA42=ES44)*(IC3:IC42="W"))+SUMPRODUCT((HX3:HX42=ES47)*(IA3:IA42=ES44)*(IC3:IC42="W"))+SUMPRODUCT((HX3:HX42=ES48)*(IA3:IA42=ES44)*(IC3:IC42="W"))</f>
        <v>0</v>
      </c>
      <c r="EU44" s="221">
        <f ca="1">SUMPRODUCT((HX3:HX42=ES44)*(IA3:IA42=ES45)*(IB3:IB42="D"))+SUMPRODUCT((HX3:HX42=ES44)*(IA3:IA42=ES46)*(IB3:IB42="D"))+SUMPRODUCT((HX3:HX42=ES44)*(IA3:IA42=ES47)*(IB3:IB42="D"))+SUMPRODUCT((HX3:HX42=ES44)*(IA3:IA42=ES48)*(IB3:IB42="D"))+SUMPRODUCT((HX3:HX42=ES45)*(IA3:IA42=ES44)*(IB3:IB42="D"))+SUMPRODUCT((HX3:HX42=ES46)*(IA3:IA42=ES44)*(IB3:IB42="D"))+SUMPRODUCT((HX3:HX42=ES47)*(IA3:IA42=ES44)*(IB3:IB42="D"))+SUMPRODUCT((HX3:HX42=ES48)*(IA3:IA42=ES44)*(IB3:IB42="D"))</f>
        <v>0</v>
      </c>
      <c r="EV44" s="221">
        <f ca="1">SUMPRODUCT((HX3:HX42=ES44)*(IA3:IA42=ES45)*(IB3:IB42="L"))+SUMPRODUCT((HX3:HX42=ES44)*(IA3:IA42=ES46)*(IB3:IB42="L"))+SUMPRODUCT((HX3:HX42=ES44)*(IA3:IA42=ES47)*(IB3:IB42="L"))+SUMPRODUCT((HX3:HX42=ES44)*(IA3:IA42=ES48)*(IB3:IB42="L"))+SUMPRODUCT((HX3:HX42=ES45)*(IA3:IA42=ES44)*(IC3:IC42="L"))+SUMPRODUCT((HX3:HX42=ES46)*(IA3:IA42=ES44)*(IC3:IC42="L"))+SUMPRODUCT((HX3:HX42=ES47)*(IA3:IA42=ES44)*(IC3:IC42="L"))+SUMPRODUCT((HX3:HX42=ES48)*(IA3:IA42=ES44)*(IC3:IC42="L"))</f>
        <v>0</v>
      </c>
      <c r="EW44" s="221">
        <f ca="1">SUMPRODUCT((HX3:HX42=ES44)*(IA3:IA42=ES45)*HY3:HY42)+SUMPRODUCT((HX3:HX42=ES44)*(IA3:IA42=ES46)*HY3:HY42)+SUMPRODUCT((HX3:HX42=ES44)*(IA3:IA42=ES47)*HY3:HY42)+SUMPRODUCT((HX3:HX42=ES44)*(IA3:IA42=ES48)*HY3:HY42)+SUMPRODUCT((HX3:HX42=ES45)*(IA3:IA42=ES44)*HZ3:HZ42)+SUMPRODUCT((HX3:HX42=ES46)*(IA3:IA42=ES44)*HZ3:HZ42)+SUMPRODUCT((HX3:HX42=ES47)*(IA3:IA42=ES44)*HZ3:HZ42)+SUMPRODUCT((HX3:HX42=ES48)*(IA3:IA42=ES44)*HZ3:HZ42)</f>
        <v>0</v>
      </c>
      <c r="EX44" s="221">
        <f ca="1">SUMPRODUCT((HX3:HX42=ES44)*(IA3:IA42=ES45)*HZ3:HZ42)+SUMPRODUCT((HX3:HX42=ES44)*(IA3:IA42=ES46)*HZ3:HZ42)+SUMPRODUCT((HX3:HX42=ES44)*(IA3:IA42=ES47)*HZ3:HZ42)+SUMPRODUCT((HX3:HX42=ES44)*(IA3:IA42=ES48)*HZ3:HZ42)+SUMPRODUCT((HX3:HX42=ES45)*(IA3:IA42=ES44)*HY3:HY42)+SUMPRODUCT((HX3:HX42=ES46)*(IA3:IA42=ES44)*HY3:HY42)+SUMPRODUCT((HX3:HX42=ES47)*(IA3:IA42=ES44)*HY3:HY42)+SUMPRODUCT((HX3:HX42=ES48)*(IA3:IA42=ES44)*HY3:HY42)</f>
        <v>0</v>
      </c>
      <c r="EY44" s="221">
        <f ca="1">EW44-EX44+1000</f>
        <v>1000</v>
      </c>
      <c r="EZ44" s="221">
        <f ca="1">IF(ES44&lt;&gt;"",ET44*3+EU44*1,"")</f>
        <v>0</v>
      </c>
      <c r="FA44" s="221">
        <f ca="1">IF(ES44&lt;&gt;"",VLOOKUP(ES44,DZ4:EF40,7,FALSE),"")</f>
        <v>1000</v>
      </c>
      <c r="FB44" s="221">
        <f ca="1">IF(ES44&lt;&gt;"",VLOOKUP(ES44,DZ4:EF40,5,FALSE),"")</f>
        <v>0</v>
      </c>
      <c r="FC44" s="221">
        <f ca="1">IF(ES44&lt;&gt;"",VLOOKUP(ES44,DZ4:EH40,9,FALSE),"")</f>
        <v>2</v>
      </c>
      <c r="FD44" s="221">
        <f ca="1">EZ44</f>
        <v>0</v>
      </c>
      <c r="FE44" s="221">
        <f ca="1">IF(ES44&lt;&gt;"",RANK(FD44,FD44:FD48),"")</f>
        <v>1</v>
      </c>
      <c r="FF44" s="221">
        <f ca="1">IF(ES44&lt;&gt;"",SUMPRODUCT((FD44:FD48=FD44)*(EY44:EY48&gt;EY44)),"")</f>
        <v>0</v>
      </c>
      <c r="FG44" s="221">
        <f ca="1">IF(ES44&lt;&gt;"",SUMPRODUCT((FD44:FD48=FD44)*(EY44:EY48=EY44)*(EW44:EW48&gt;EW44)),"")</f>
        <v>0</v>
      </c>
      <c r="FH44" s="221">
        <f ca="1">IF(ES44&lt;&gt;"",SUMPRODUCT((FD44:FD48=FD44)*(EY44:EY48=EY44)*(EW44:EW48=EW44)*(FA44:FA48&gt;FA44)),"")</f>
        <v>0</v>
      </c>
      <c r="FI44" s="221">
        <f ca="1">IF(ES44&lt;&gt;"",SUMPRODUCT((FD44:FD48=FD44)*(EY44:EY48=EY44)*(EW44:EW48=EW44)*(FA44:FA48=FA44)*(FB44:FB48&gt;FB44)),"")</f>
        <v>0</v>
      </c>
      <c r="FJ44" s="221">
        <f ca="1">IF(ES44&lt;&gt;"",SUMPRODUCT((FD44:FD48=FD44)*(EY44:EY48=EY44)*(EW44:EW48=EW44)*(FA44:FA48=FA44)*(FB44:FB48=FB44)*(FC44:FC48&gt;FC44)),"")</f>
        <v>3</v>
      </c>
      <c r="FK44" s="221">
        <f ca="1">IF(ES44&lt;&gt;"",SUM(FE44:FJ44),"")</f>
        <v>4</v>
      </c>
    </row>
    <row r="45" spans="1:1024 1129:2048 2153:3072 3177:4096 4201:5120 5225:6144 6249:7168 7273:8192 8297:9216 9321:10240 10345:11264 11369:12288 12393:12928" x14ac:dyDescent="0.2">
      <c r="I45" s="221">
        <f>SUMPRODUCT((I4:I7=I5)*(H4:H7=H5)*(F4:F7&gt;F5))+1</f>
        <v>1</v>
      </c>
      <c r="T45" s="221">
        <f>IF(U5&lt;&gt;"",SUMPRODUCT((AB4:AB7=AB5)*(AA4:AA7=AA5)*(Y4:Y7=Y5)*(Z4:Z7=Z5)),"")</f>
        <v>4</v>
      </c>
      <c r="U45" s="221" t="str">
        <f t="shared" ref="U45:U47" si="175">IF(AND(T45&lt;&gt;"",T45&gt;1),U5,"")</f>
        <v>Romania</v>
      </c>
      <c r="V45" s="221">
        <f>SUMPRODUCT((CZ3:CZ42=U45)*(DC3:DC42=U46)*(DD3:DD42="W"))+SUMPRODUCT((CZ3:CZ42=U45)*(DC3:DC42=U47)*(DD3:DD42="W"))+SUMPRODUCT((CZ3:CZ42=U45)*(DC3:DC42=U48)*(DD3:DD42="W"))+SUMPRODUCT((CZ3:CZ42=U45)*(DC3:DC42=U44)*(DD3:DD42="W"))+SUMPRODUCT((CZ3:CZ42=U46)*(DC3:DC42=U45)*(DE3:DE42="W"))+SUMPRODUCT((CZ3:CZ42=U47)*(DC3:DC42=U45)*(DE3:DE42="W"))+SUMPRODUCT((CZ3:CZ42=U48)*(DC3:DC42=U45)*(DE3:DE42="W"))+SUMPRODUCT((CZ3:CZ42=U44)*(DC3:DC42=U45)*(DE3:DE42="W"))</f>
        <v>0</v>
      </c>
      <c r="W45" s="221">
        <f>SUMPRODUCT((CZ3:CZ42=U45)*(DC3:DC42=U46)*(DD3:DD42="D"))+SUMPRODUCT((CZ3:CZ42=U45)*(DC3:DC42=U47)*(DD3:DD42="D"))+SUMPRODUCT((CZ3:CZ42=U45)*(DC3:DC42=U48)*(DD3:DD42="D"))+SUMPRODUCT((CZ3:CZ42=U45)*(DC3:DC42=U44)*(DD3:DD42="D"))+SUMPRODUCT((CZ3:CZ42=U46)*(DC3:DC42=U45)*(DD3:DD42="D"))+SUMPRODUCT((CZ3:CZ42=U47)*(DC3:DC42=U45)*(DD3:DD42="D"))+SUMPRODUCT((CZ3:CZ42=U48)*(DC3:DC42=U45)*(DD3:DD42="D"))+SUMPRODUCT((CZ3:CZ42=U44)*(DC3:DC42=U45)*(DD3:DD42="D"))</f>
        <v>0</v>
      </c>
      <c r="X45" s="221">
        <f>SUMPRODUCT((CZ3:CZ42=U45)*(DC3:DC42=U46)*(DD3:DD42="L"))+SUMPRODUCT((CZ3:CZ42=U45)*(DC3:DC42=U47)*(DD3:DD42="L"))+SUMPRODUCT((CZ3:CZ42=U45)*(DC3:DC42=U48)*(DD3:DD42="L"))+SUMPRODUCT((CZ3:CZ42=U45)*(DC3:DC42=U44)*(DD3:DD42="L"))+SUMPRODUCT((CZ3:CZ42=U46)*(DC3:DC42=U45)*(DE3:DE42="L"))+SUMPRODUCT((CZ3:CZ42=U47)*(DC3:DC42=U45)*(DE3:DE42="L"))+SUMPRODUCT((CZ3:CZ42=U48)*(DC3:DC42=U45)*(DE3:DE42="L"))+SUMPRODUCT((CZ3:CZ42=U44)*(DC3:DC42=U45)*(DE3:DE42="L"))</f>
        <v>0</v>
      </c>
      <c r="Y45" s="221">
        <f>SUMPRODUCT((CZ3:CZ42=U45)*(DC3:DC42=U46)*DA3:DA42)+SUMPRODUCT((CZ3:CZ42=U45)*(DC3:DC42=U47)*DA3:DA42)+SUMPRODUCT((CZ3:CZ42=U45)*(DC3:DC42=U48)*DA3:DA42)+SUMPRODUCT((CZ3:CZ42=U45)*(DC3:DC42=U44)*DA3:DA42)+SUMPRODUCT((CZ3:CZ42=U46)*(DC3:DC42=U45)*DB3:DB42)+SUMPRODUCT((CZ3:CZ42=U47)*(DC3:DC42=U45)*DB3:DB42)+SUMPRODUCT((CZ3:CZ42=U48)*(DC3:DC42=U45)*DB3:DB42)+SUMPRODUCT((CZ3:CZ42=U44)*(DC3:DC42=U45)*DB3:DB42)</f>
        <v>0</v>
      </c>
      <c r="Z45" s="221">
        <f>SUMPRODUCT((CZ3:CZ42=U45)*(DC3:DC42=U46)*DB3:DB42)+SUMPRODUCT((CZ3:CZ42=U45)*(DC3:DC42=U47)*DB3:DB42)+SUMPRODUCT((CZ3:CZ42=U45)*(DC3:DC42=U48)*DB3:DB42)+SUMPRODUCT((CZ3:CZ42=U45)*(DC3:DC42=U44)*DB3:DB42)+SUMPRODUCT((CZ3:CZ42=U46)*(DC3:DC42=U45)*DA3:DA42)+SUMPRODUCT((CZ3:CZ42=U47)*(DC3:DC42=U45)*DA3:DA42)+SUMPRODUCT((CZ3:CZ42=U48)*(DC3:DC42=U45)*DA3:DA42)+SUMPRODUCT((CZ3:CZ42=U44)*(DC3:DC42=U45)*DA3:DA42)</f>
        <v>0</v>
      </c>
      <c r="AA45" s="221">
        <f>Y45-Z45+1000</f>
        <v>1000</v>
      </c>
      <c r="AB45" s="221">
        <f t="shared" ref="AB45:AB47" si="176">IF(U45&lt;&gt;"",V45*3+W45*1,"")</f>
        <v>0</v>
      </c>
      <c r="AC45" s="221">
        <f>IF(U45&lt;&gt;"",VLOOKUP(U45,B4:H40,7,FALSE),"")</f>
        <v>1000</v>
      </c>
      <c r="AD45" s="221">
        <f>IF(U45&lt;&gt;"",VLOOKUP(U45,B4:H40,5,FALSE),"")</f>
        <v>0</v>
      </c>
      <c r="AE45" s="221">
        <f>IF(U45&lt;&gt;"",VLOOKUP(U45,B4:J40,9,FALSE),"")</f>
        <v>9</v>
      </c>
      <c r="AF45" s="221">
        <f t="shared" ref="AF45:AF47" si="177">AB45</f>
        <v>0</v>
      </c>
      <c r="AG45" s="221">
        <f>IF(U45&lt;&gt;"",RANK(AF45,AF44:AF48),"")</f>
        <v>1</v>
      </c>
      <c r="AH45" s="221">
        <f>IF(U45&lt;&gt;"",SUMPRODUCT((AF44:AF48=AF45)*(AA44:AA48&gt;AA45)),"")</f>
        <v>0</v>
      </c>
      <c r="AI45" s="221">
        <f>IF(U45&lt;&gt;"",SUMPRODUCT((AF44:AF48=AF45)*(AA44:AA48=AA45)*(Y44:Y48&gt;Y45)),"")</f>
        <v>0</v>
      </c>
      <c r="AJ45" s="221">
        <f>IF(U45&lt;&gt;"",SUMPRODUCT((AF44:AF48=AF45)*(AA44:AA48=AA45)*(Y44:Y48=Y45)*(AC44:AC48&gt;AC45)),"")</f>
        <v>0</v>
      </c>
      <c r="AK45" s="221">
        <f>IF(U45&lt;&gt;"",SUMPRODUCT((AF44:AF48=AF45)*(AA44:AA48=AA45)*(Y44:Y48=Y45)*(AC44:AC48=AC45)*(AD44:AD48&gt;AD45)),"")</f>
        <v>0</v>
      </c>
      <c r="AL45" s="221">
        <f>IF(U45&lt;&gt;"",SUMPRODUCT((AF44:AF48=AF45)*(AA44:AA48=AA45)*(Y44:Y48=Y45)*(AC44:AC48=AC45)*(AD44:AD48=AD45)*(AE44:AE48&gt;AE45)),"")</f>
        <v>2</v>
      </c>
      <c r="AM45" s="221">
        <f>IF(U45&lt;&gt;"",SUM(AG45:AL45),"")</f>
        <v>3</v>
      </c>
      <c r="AN45" s="221" t="str">
        <f>IF(AO5&lt;&gt;"",SUMPRODUCT((AV4:AV7=AV5)*(AU4:AU7=AU5)*(AS4:AS7=AS5)*(AT4:AT7=AT5)),"")</f>
        <v/>
      </c>
      <c r="AO45" s="221" t="str">
        <f t="shared" ref="AO45:AO47" si="178">IF(AND(AN45&lt;&gt;"",AN45&gt;1),AO5,"")</f>
        <v/>
      </c>
      <c r="AP45" s="221">
        <f>SUMPRODUCT((CZ3:CZ42=AO45)*(DC3:DC42=AO46)*(DD3:DD42="W"))+SUMPRODUCT((CZ3:CZ42=AO45)*(DC3:DC42=AO47)*(DD3:DD42="W"))+SUMPRODUCT((CZ3:CZ42=AO45)*(DC3:DC42=AO48)*(DD3:DD42="W"))+SUMPRODUCT((CZ3:CZ42=AO46)*(DC3:DC42=AO45)*(DE3:DE42="W"))+SUMPRODUCT((CZ3:CZ42=AO47)*(DC3:DC42=AO45)*(DE3:DE42="W"))+SUMPRODUCT((CZ3:CZ42=AO48)*(DC3:DC42=AO45)*(DE3:DE42="W"))</f>
        <v>0</v>
      </c>
      <c r="AQ45" s="221">
        <f>SUMPRODUCT((CZ3:CZ42=AO45)*(DC3:DC42=AO46)*(DD3:DD42="D"))+SUMPRODUCT((CZ3:CZ42=AO45)*(DC3:DC42=AO47)*(DD3:DD42="D"))+SUMPRODUCT((CZ3:CZ42=AO45)*(DC3:DC42=AO48)*(DD3:DD42="D"))+SUMPRODUCT((CZ3:CZ42=AO46)*(DC3:DC42=AO45)*(DD3:DD42="D"))+SUMPRODUCT((CZ3:CZ42=AO47)*(DC3:DC42=AO45)*(DD3:DD42="D"))+SUMPRODUCT((CZ3:CZ42=AO48)*(DC3:DC42=AO45)*(DD3:DD42="D"))</f>
        <v>0</v>
      </c>
      <c r="AR45" s="221">
        <f>SUMPRODUCT((CZ3:CZ42=AO45)*(DC3:DC42=AO46)*(DD3:DD42="L"))+SUMPRODUCT((CZ3:CZ42=AO45)*(DC3:DC42=AO47)*(DD3:DD42="L"))+SUMPRODUCT((CZ3:CZ42=AO45)*(DC3:DC42=AO48)*(DD3:DD42="L"))+SUMPRODUCT((CZ3:CZ42=AO46)*(DC3:DC42=AO45)*(DE3:DE42="L"))+SUMPRODUCT((CZ3:CZ42=AO47)*(DC3:DC42=AO45)*(DE3:DE42="L"))+SUMPRODUCT((CZ3:CZ42=AO48)*(DC3:DC42=AO45)*(DE3:DE42="L"))</f>
        <v>0</v>
      </c>
      <c r="AS45" s="221">
        <f>SUMPRODUCT((CZ3:CZ42=AO45)*(DC3:DC42=AO46)*DA3:DA42)+SUMPRODUCT((CZ3:CZ42=AO45)*(DC3:DC42=AO47)*DA3:DA42)+SUMPRODUCT((CZ3:CZ42=AO45)*(DC3:DC42=AO48)*DA3:DA42)+SUMPRODUCT((CZ3:CZ42=AO45)*(DC3:DC42=AO44)*DA3:DA42)+SUMPRODUCT((CZ3:CZ42=AO46)*(DC3:DC42=AO45)*DB3:DB42)+SUMPRODUCT((CZ3:CZ42=AO47)*(DC3:DC42=AO45)*DB3:DB42)+SUMPRODUCT((CZ3:CZ42=AO48)*(DC3:DC42=AO45)*DB3:DB42)+SUMPRODUCT((CZ3:CZ42=AO44)*(DC3:DC42=AO45)*DB3:DB42)</f>
        <v>0</v>
      </c>
      <c r="AT45" s="221">
        <f>SUMPRODUCT((CZ3:CZ42=AO45)*(DC3:DC42=AO46)*DB3:DB42)+SUMPRODUCT((CZ3:CZ42=AO45)*(DC3:DC42=AO47)*DB3:DB42)+SUMPRODUCT((CZ3:CZ42=AO45)*(DC3:DC42=AO48)*DB3:DB42)+SUMPRODUCT((CZ3:CZ42=AO45)*(DC3:DC42=AO44)*DB3:DB42)+SUMPRODUCT((CZ3:CZ42=AO46)*(DC3:DC42=AO45)*DA3:DA42)+SUMPRODUCT((CZ3:CZ42=AO47)*(DC3:DC42=AO45)*DA3:DA42)+SUMPRODUCT((CZ3:CZ42=AO48)*(DC3:DC42=AO45)*DA3:DA42)+SUMPRODUCT((CZ3:CZ42=AO44)*(DC3:DC42=AO45)*DA3:DA42)</f>
        <v>0</v>
      </c>
      <c r="AU45" s="221">
        <f>AS45-AT45+1000</f>
        <v>1000</v>
      </c>
      <c r="AV45" s="221" t="str">
        <f t="shared" ref="AV45:AV47" si="179">IF(AO45&lt;&gt;"",AP45*3+AQ45*1,"")</f>
        <v/>
      </c>
      <c r="AW45" s="221" t="str">
        <f>IF(AO45&lt;&gt;"",VLOOKUP(AO45,B4:H40,7,FALSE),"")</f>
        <v/>
      </c>
      <c r="AX45" s="221" t="str">
        <f>IF(AO45&lt;&gt;"",VLOOKUP(AO45,B4:H40,5,FALSE),"")</f>
        <v/>
      </c>
      <c r="AY45" s="221" t="str">
        <f>IF(AO45&lt;&gt;"",VLOOKUP(AO45,B4:J40,9,FALSE),"")</f>
        <v/>
      </c>
      <c r="AZ45" s="221" t="str">
        <f t="shared" ref="AZ45:AZ47" si="180">AV45</f>
        <v/>
      </c>
      <c r="BA45" s="221" t="str">
        <f>IF(AO45&lt;&gt;"",RANK(AZ45,AZ44:AZ47),"")</f>
        <v/>
      </c>
      <c r="BB45" s="221" t="str">
        <f>IF(AO45&lt;&gt;"",SUMPRODUCT((AZ44:AZ47=AZ45)*(AU44:AU47&gt;AU45)),"")</f>
        <v/>
      </c>
      <c r="BC45" s="221" t="str">
        <f>IF(AO45&lt;&gt;"",SUMPRODUCT((AZ44:AZ47=AZ45)*(AU44:AU47=AU45)*(AS44:AS47&gt;AS45)),"")</f>
        <v/>
      </c>
      <c r="BD45" s="221" t="str">
        <f>IF(AO45&lt;&gt;"",SUMPRODUCT((AZ44:AZ47=AZ45)*(AU44:AU47=AU45)*(AS44:AS47=AS45)*(AW44:AW47&gt;AW45)),"")</f>
        <v/>
      </c>
      <c r="BE45" s="221" t="str">
        <f>IF(AO45&lt;&gt;"",SUMPRODUCT((AZ44:AZ47=AZ45)*(AU44:AU47=AU45)*(AS44:AS47=AS45)*(AW44:AW47=AW45)*(AX44:AX47&gt;AX45)),"")</f>
        <v/>
      </c>
      <c r="BF45" s="221" t="str">
        <f>IF(AO45&lt;&gt;"",SUMPRODUCT((AZ44:AZ47=AZ45)*(AU44:AU47=AU45)*(AS44:AS47=AS45)*(AW44:AW47=AW45)*(AX44:AX47=AX45)*(AY44:AY47&gt;AY45)),"")</f>
        <v/>
      </c>
      <c r="BG45" s="221" t="str">
        <f>IF(AO45&lt;&gt;"",SUM(BA45:BF45)+1,"")</f>
        <v/>
      </c>
      <c r="EG45" s="221">
        <f ca="1">SUMPRODUCT((EG4:EG7=EG5)*(EF4:EF7=EF5)*(ED4:ED7&gt;ED5))+1</f>
        <v>1</v>
      </c>
      <c r="ER45" s="221">
        <f ca="1">IF(ES5&lt;&gt;"",SUMPRODUCT((EZ4:EZ7=EZ5)*(EY4:EY7=EY5)*(EW4:EW7=EW5)*(EX4:EX7=EX5)),"")</f>
        <v>4</v>
      </c>
      <c r="ES45" s="221" t="str">
        <f t="shared" ref="ES45:ES47" ca="1" si="181">IF(AND(ER45&lt;&gt;"",ER45&gt;1),ES5,"")</f>
        <v>Romania</v>
      </c>
      <c r="ET45" s="221">
        <f ca="1">SUMPRODUCT((HX3:HX42=ES45)*(IA3:IA42=ES46)*(IB3:IB42="W"))+SUMPRODUCT((HX3:HX42=ES45)*(IA3:IA42=ES47)*(IB3:IB42="W"))+SUMPRODUCT((HX3:HX42=ES45)*(IA3:IA42=ES48)*(IB3:IB42="W"))+SUMPRODUCT((HX3:HX42=ES45)*(IA3:IA42=ES44)*(IB3:IB42="W"))+SUMPRODUCT((HX3:HX42=ES46)*(IA3:IA42=ES45)*(IC3:IC42="W"))+SUMPRODUCT((HX3:HX42=ES47)*(IA3:IA42=ES45)*(IC3:IC42="W"))+SUMPRODUCT((HX3:HX42=ES48)*(IA3:IA42=ES45)*(IC3:IC42="W"))+SUMPRODUCT((HX3:HX42=ES44)*(IA3:IA42=ES45)*(IC3:IC42="W"))</f>
        <v>0</v>
      </c>
      <c r="EU45" s="221">
        <f ca="1">SUMPRODUCT((HX3:HX42=ES45)*(IA3:IA42=ES46)*(IB3:IB42="D"))+SUMPRODUCT((HX3:HX42=ES45)*(IA3:IA42=ES47)*(IB3:IB42="D"))+SUMPRODUCT((HX3:HX42=ES45)*(IA3:IA42=ES48)*(IB3:IB42="D"))+SUMPRODUCT((HX3:HX42=ES45)*(IA3:IA42=ES44)*(IB3:IB42="D"))+SUMPRODUCT((HX3:HX42=ES46)*(IA3:IA42=ES45)*(IB3:IB42="D"))+SUMPRODUCT((HX3:HX42=ES47)*(IA3:IA42=ES45)*(IB3:IB42="D"))+SUMPRODUCT((HX3:HX42=ES48)*(IA3:IA42=ES45)*(IB3:IB42="D"))+SUMPRODUCT((HX3:HX42=ES44)*(IA3:IA42=ES45)*(IB3:IB42="D"))</f>
        <v>0</v>
      </c>
      <c r="EV45" s="221">
        <f ca="1">SUMPRODUCT((HX3:HX42=ES45)*(IA3:IA42=ES46)*(IB3:IB42="L"))+SUMPRODUCT((HX3:HX42=ES45)*(IA3:IA42=ES47)*(IB3:IB42="L"))+SUMPRODUCT((HX3:HX42=ES45)*(IA3:IA42=ES48)*(IB3:IB42="L"))+SUMPRODUCT((HX3:HX42=ES45)*(IA3:IA42=ES44)*(IB3:IB42="L"))+SUMPRODUCT((HX3:HX42=ES46)*(IA3:IA42=ES45)*(IC3:IC42="L"))+SUMPRODUCT((HX3:HX42=ES47)*(IA3:IA42=ES45)*(IC3:IC42="L"))+SUMPRODUCT((HX3:HX42=ES48)*(IA3:IA42=ES45)*(IC3:IC42="L"))+SUMPRODUCT((HX3:HX42=ES44)*(IA3:IA42=ES45)*(IC3:IC42="L"))</f>
        <v>0</v>
      </c>
      <c r="EW45" s="221">
        <f ca="1">SUMPRODUCT((HX3:HX42=ES45)*(IA3:IA42=ES46)*HY3:HY42)+SUMPRODUCT((HX3:HX42=ES45)*(IA3:IA42=ES47)*HY3:HY42)+SUMPRODUCT((HX3:HX42=ES45)*(IA3:IA42=ES48)*HY3:HY42)+SUMPRODUCT((HX3:HX42=ES45)*(IA3:IA42=ES44)*HY3:HY42)+SUMPRODUCT((HX3:HX42=ES46)*(IA3:IA42=ES45)*HZ3:HZ42)+SUMPRODUCT((HX3:HX42=ES47)*(IA3:IA42=ES45)*HZ3:HZ42)+SUMPRODUCT((HX3:HX42=ES48)*(IA3:IA42=ES45)*HZ3:HZ42)+SUMPRODUCT((HX3:HX42=ES44)*(IA3:IA42=ES45)*HZ3:HZ42)</f>
        <v>0</v>
      </c>
      <c r="EX45" s="221">
        <f ca="1">SUMPRODUCT((HX3:HX42=ES45)*(IA3:IA42=ES46)*HZ3:HZ42)+SUMPRODUCT((HX3:HX42=ES45)*(IA3:IA42=ES47)*HZ3:HZ42)+SUMPRODUCT((HX3:HX42=ES45)*(IA3:IA42=ES48)*HZ3:HZ42)+SUMPRODUCT((HX3:HX42=ES45)*(IA3:IA42=ES44)*HZ3:HZ42)+SUMPRODUCT((HX3:HX42=ES46)*(IA3:IA42=ES45)*HY3:HY42)+SUMPRODUCT((HX3:HX42=ES47)*(IA3:IA42=ES45)*HY3:HY42)+SUMPRODUCT((HX3:HX42=ES48)*(IA3:IA42=ES45)*HY3:HY42)+SUMPRODUCT((HX3:HX42=ES44)*(IA3:IA42=ES45)*HY3:HY42)</f>
        <v>0</v>
      </c>
      <c r="EY45" s="221">
        <f ca="1">EW45-EX45+1000</f>
        <v>1000</v>
      </c>
      <c r="EZ45" s="221">
        <f t="shared" ref="EZ45:EZ47" ca="1" si="182">IF(ES45&lt;&gt;"",ET45*3+EU45*1,"")</f>
        <v>0</v>
      </c>
      <c r="FA45" s="221">
        <f ca="1">IF(ES45&lt;&gt;"",VLOOKUP(ES45,DZ4:EF40,7,FALSE),"")</f>
        <v>1000</v>
      </c>
      <c r="FB45" s="221">
        <f ca="1">IF(ES45&lt;&gt;"",VLOOKUP(ES45,DZ4:EF40,5,FALSE),"")</f>
        <v>0</v>
      </c>
      <c r="FC45" s="221">
        <f ca="1">IF(ES45&lt;&gt;"",VLOOKUP(ES45,DZ4:EH40,9,FALSE),"")</f>
        <v>9</v>
      </c>
      <c r="FD45" s="221">
        <f t="shared" ref="FD45:FD47" ca="1" si="183">EZ45</f>
        <v>0</v>
      </c>
      <c r="FE45" s="221">
        <f ca="1">IF(ES45&lt;&gt;"",RANK(FD45,FD44:FD48),"")</f>
        <v>1</v>
      </c>
      <c r="FF45" s="221">
        <f ca="1">IF(ES45&lt;&gt;"",SUMPRODUCT((FD44:FD48=FD45)*(EY44:EY48&gt;EY45)),"")</f>
        <v>0</v>
      </c>
      <c r="FG45" s="221">
        <f ca="1">IF(ES45&lt;&gt;"",SUMPRODUCT((FD44:FD48=FD45)*(EY44:EY48=EY45)*(EW44:EW48&gt;EW45)),"")</f>
        <v>0</v>
      </c>
      <c r="FH45" s="221">
        <f ca="1">IF(ES45&lt;&gt;"",SUMPRODUCT((FD44:FD48=FD45)*(EY44:EY48=EY45)*(EW44:EW48=EW45)*(FA44:FA48&gt;FA45)),"")</f>
        <v>0</v>
      </c>
      <c r="FI45" s="221">
        <f ca="1">IF(ES45&lt;&gt;"",SUMPRODUCT((FD44:FD48=FD45)*(EY44:EY48=EY45)*(EW44:EW48=EW45)*(FA44:FA48=FA45)*(FB44:FB48&gt;FB45)),"")</f>
        <v>0</v>
      </c>
      <c r="FJ45" s="221">
        <f ca="1">IF(ES45&lt;&gt;"",SUMPRODUCT((FD44:FD48=FD45)*(EY44:EY48=EY45)*(EW44:EW48=EW45)*(FA44:FA48=FA45)*(FB44:FB48=FB45)*(FC44:FC48&gt;FC45)),"")</f>
        <v>2</v>
      </c>
      <c r="FK45" s="221">
        <f ca="1">IF(ES45&lt;&gt;"",SUM(FE45:FJ45),"")</f>
        <v>3</v>
      </c>
      <c r="FL45" s="221" t="str">
        <f ca="1">IF(FM5&lt;&gt;"",SUMPRODUCT((FT4:FT7=FT5)*(FS4:FS7=FS5)*(FQ4:FQ7=FQ5)*(FR4:FR7=FR5)),"")</f>
        <v/>
      </c>
      <c r="FM45" s="221" t="str">
        <f t="shared" ref="FM45:FM47" ca="1" si="184">IF(AND(FL45&lt;&gt;"",FL45&gt;1),FM5,"")</f>
        <v/>
      </c>
      <c r="FN45" s="221">
        <f ca="1">SUMPRODUCT((HX3:HX42=FM45)*(IA3:IA42=FM46)*(IB3:IB42="W"))+SUMPRODUCT((HX3:HX42=FM45)*(IA3:IA42=FM47)*(IB3:IB42="W"))+SUMPRODUCT((HX3:HX42=FM45)*(IA3:IA42=FM48)*(IB3:IB42="W"))+SUMPRODUCT((HX3:HX42=FM46)*(IA3:IA42=FM45)*(IC3:IC42="W"))+SUMPRODUCT((HX3:HX42=FM47)*(IA3:IA42=FM45)*(IC3:IC42="W"))+SUMPRODUCT((HX3:HX42=FM48)*(IA3:IA42=FM45)*(IC3:IC42="W"))</f>
        <v>0</v>
      </c>
      <c r="FO45" s="221">
        <f ca="1">SUMPRODUCT((HX3:HX42=FM45)*(IA3:IA42=FM46)*(IB3:IB42="D"))+SUMPRODUCT((HX3:HX42=FM45)*(IA3:IA42=FM47)*(IB3:IB42="D"))+SUMPRODUCT((HX3:HX42=FM45)*(IA3:IA42=FM48)*(IB3:IB42="D"))+SUMPRODUCT((HX3:HX42=FM46)*(IA3:IA42=FM45)*(IB3:IB42="D"))+SUMPRODUCT((HX3:HX42=FM47)*(IA3:IA42=FM45)*(IB3:IB42="D"))+SUMPRODUCT((HX3:HX42=FM48)*(IA3:IA42=FM45)*(IB3:IB42="D"))</f>
        <v>0</v>
      </c>
      <c r="FP45" s="221">
        <f ca="1">SUMPRODUCT((HX3:HX42=FM45)*(IA3:IA42=FM46)*(IB3:IB42="L"))+SUMPRODUCT((HX3:HX42=FM45)*(IA3:IA42=FM47)*(IB3:IB42="L"))+SUMPRODUCT((HX3:HX42=FM45)*(IA3:IA42=FM48)*(IB3:IB42="L"))+SUMPRODUCT((HX3:HX42=FM46)*(IA3:IA42=FM45)*(IC3:IC42="L"))+SUMPRODUCT((HX3:HX42=FM47)*(IA3:IA42=FM45)*(IC3:IC42="L"))+SUMPRODUCT((HX3:HX42=FM48)*(IA3:IA42=FM45)*(IC3:IC42="L"))</f>
        <v>0</v>
      </c>
      <c r="FQ45" s="221">
        <f ca="1">SUMPRODUCT((HX3:HX42=FM45)*(IA3:IA42=FM46)*HY3:HY42)+SUMPRODUCT((HX3:HX42=FM45)*(IA3:IA42=FM47)*HY3:HY42)+SUMPRODUCT((HX3:HX42=FM45)*(IA3:IA42=FM48)*HY3:HY42)+SUMPRODUCT((HX3:HX42=FM45)*(IA3:IA42=FM44)*HY3:HY42)+SUMPRODUCT((HX3:HX42=FM46)*(IA3:IA42=FM45)*HZ3:HZ42)+SUMPRODUCT((HX3:HX42=FM47)*(IA3:IA42=FM45)*HZ3:HZ42)+SUMPRODUCT((HX3:HX42=FM48)*(IA3:IA42=FM45)*HZ3:HZ42)+SUMPRODUCT((HX3:HX42=FM44)*(IA3:IA42=FM45)*HZ3:HZ42)</f>
        <v>0</v>
      </c>
      <c r="FR45" s="221">
        <f ca="1">SUMPRODUCT((HX3:HX42=FM45)*(IA3:IA42=FM46)*HZ3:HZ42)+SUMPRODUCT((HX3:HX42=FM45)*(IA3:IA42=FM47)*HZ3:HZ42)+SUMPRODUCT((HX3:HX42=FM45)*(IA3:IA42=FM48)*HZ3:HZ42)+SUMPRODUCT((HX3:HX42=FM45)*(IA3:IA42=FM44)*HZ3:HZ42)+SUMPRODUCT((HX3:HX42=FM46)*(IA3:IA42=FM45)*HY3:HY42)+SUMPRODUCT((HX3:HX42=FM47)*(IA3:IA42=FM45)*HY3:HY42)+SUMPRODUCT((HX3:HX42=FM48)*(IA3:IA42=FM45)*HY3:HY42)+SUMPRODUCT((HX3:HX42=FM44)*(IA3:IA42=FM45)*HY3:HY42)</f>
        <v>0</v>
      </c>
      <c r="FS45" s="221">
        <f ca="1">FQ45-FR45+1000</f>
        <v>1000</v>
      </c>
      <c r="FT45" s="221" t="str">
        <f t="shared" ref="FT45:FT47" ca="1" si="185">IF(FM45&lt;&gt;"",FN45*3+FO45*1,"")</f>
        <v/>
      </c>
      <c r="FU45" s="221" t="str">
        <f ca="1">IF(FM45&lt;&gt;"",VLOOKUP(FM45,DZ4:EF40,7,FALSE),"")</f>
        <v/>
      </c>
      <c r="FV45" s="221" t="str">
        <f ca="1">IF(FM45&lt;&gt;"",VLOOKUP(FM45,DZ4:EF40,5,FALSE),"")</f>
        <v/>
      </c>
      <c r="FW45" s="221" t="str">
        <f ca="1">IF(FM45&lt;&gt;"",VLOOKUP(FM45,DZ4:EH40,9,FALSE),"")</f>
        <v/>
      </c>
      <c r="FX45" s="221" t="str">
        <f t="shared" ref="FX45:FX47" ca="1" si="186">FT45</f>
        <v/>
      </c>
      <c r="FY45" s="221" t="str">
        <f ca="1">IF(FM45&lt;&gt;"",RANK(FX45,FX44:FX47),"")</f>
        <v/>
      </c>
      <c r="FZ45" s="221" t="str">
        <f ca="1">IF(FM45&lt;&gt;"",SUMPRODUCT((FX44:FX47=FX45)*(FS44:FS47&gt;FS45)),"")</f>
        <v/>
      </c>
      <c r="GA45" s="221" t="str">
        <f ca="1">IF(FM45&lt;&gt;"",SUMPRODUCT((FX44:FX47=FX45)*(FS44:FS47=FS45)*(FQ44:FQ47&gt;FQ45)),"")</f>
        <v/>
      </c>
      <c r="GB45" s="221" t="str">
        <f ca="1">IF(FM45&lt;&gt;"",SUMPRODUCT((FX44:FX47=FX45)*(FS44:FS47=FS45)*(FQ44:FQ47=FQ45)*(FU44:FU47&gt;FU45)),"")</f>
        <v/>
      </c>
      <c r="GC45" s="221" t="str">
        <f ca="1">IF(FM45&lt;&gt;"",SUMPRODUCT((FX44:FX47=FX45)*(FS44:FS47=FS45)*(FQ44:FQ47=FQ45)*(FU44:FU47=FU45)*(FV44:FV47&gt;FV45)),"")</f>
        <v/>
      </c>
      <c r="GD45" s="221" t="str">
        <f ca="1">IF(FM45&lt;&gt;"",SUMPRODUCT((FX44:FX47=FX45)*(FS44:FS47=FS45)*(FQ44:FQ47=FQ45)*(FU44:FU47=FU45)*(FV44:FV47=FV45)*(FW44:FW47&gt;FW45)),"")</f>
        <v/>
      </c>
      <c r="GE45" s="221" t="str">
        <f ca="1">IF(FM45&lt;&gt;"",SUM(FY45:GD45)+1,"")</f>
        <v/>
      </c>
    </row>
    <row r="46" spans="1:1024 1129:2048 2153:3072 3177:4096 4201:5120 5225:6144 6249:7168 7273:8192 8297:9216 9321:10240 10345:11264 11369:12288 12393:12928" x14ac:dyDescent="0.2">
      <c r="I46" s="221">
        <f>SUMPRODUCT((I4:I7=I6)*(H4:H7=H6)*(F4:F7&gt;F6))+1</f>
        <v>1</v>
      </c>
      <c r="T46" s="221">
        <f>IF(U6&lt;&gt;"",SUMPRODUCT((AB4:AB7=AB6)*(AA4:AA7=AA6)*(Y4:Y7=Y6)*(Z4:Z7=Z6)),"")</f>
        <v>4</v>
      </c>
      <c r="U46" s="221" t="str">
        <f t="shared" si="175"/>
        <v>Switzerland</v>
      </c>
      <c r="V46" s="221">
        <f>SUMPRODUCT((CZ3:CZ42=U46)*(DC3:DC42=U47)*(DD3:DD42="W"))+SUMPRODUCT((CZ3:CZ42=U46)*(DC3:DC42=U48)*(DD3:DD42="W"))+SUMPRODUCT((CZ3:CZ42=U46)*(DC3:DC42=U44)*(DD3:DD42="W"))+SUMPRODUCT((CZ3:CZ42=U46)*(DC3:DC42=U45)*(DD3:DD42="W"))+SUMPRODUCT((CZ3:CZ42=U47)*(DC3:DC42=U46)*(DE3:DE42="W"))+SUMPRODUCT((CZ3:CZ42=U48)*(DC3:DC42=U46)*(DE3:DE42="W"))+SUMPRODUCT((CZ3:CZ42=U44)*(DC3:DC42=U46)*(DE3:DE42="W"))+SUMPRODUCT((CZ3:CZ42=U45)*(DC3:DC42=U46)*(DE3:DE42="W"))</f>
        <v>0</v>
      </c>
      <c r="W46" s="221">
        <f>SUMPRODUCT((CZ3:CZ42=U46)*(DC3:DC42=U47)*(DD3:DD42="D"))+SUMPRODUCT((CZ3:CZ42=U46)*(DC3:DC42=U48)*(DD3:DD42="D"))+SUMPRODUCT((CZ3:CZ42=U46)*(DC3:DC42=U44)*(DD3:DD42="D"))+SUMPRODUCT((CZ3:CZ42=U46)*(DC3:DC42=U45)*(DD3:DD42="D"))+SUMPRODUCT((CZ3:CZ42=U47)*(DC3:DC42=U46)*(DD3:DD42="D"))+SUMPRODUCT((CZ3:CZ42=U48)*(DC3:DC42=U46)*(DD3:DD42="D"))+SUMPRODUCT((CZ3:CZ42=U44)*(DC3:DC42=U46)*(DD3:DD42="D"))+SUMPRODUCT((CZ3:CZ42=U45)*(DC3:DC42=U46)*(DD3:DD42="D"))</f>
        <v>0</v>
      </c>
      <c r="X46" s="221">
        <f>SUMPRODUCT((CZ3:CZ42=U46)*(DC3:DC42=U47)*(DD3:DD42="L"))+SUMPRODUCT((CZ3:CZ42=U46)*(DC3:DC42=U48)*(DD3:DD42="L"))+SUMPRODUCT((CZ3:CZ42=U46)*(DC3:DC42=U44)*(DD3:DD42="L"))+SUMPRODUCT((CZ3:CZ42=U46)*(DC3:DC42=U45)*(DD3:DD42="L"))+SUMPRODUCT((CZ3:CZ42=U47)*(DC3:DC42=U46)*(DE3:DE42="L"))+SUMPRODUCT((CZ3:CZ42=U48)*(DC3:DC42=U46)*(DE3:DE42="L"))+SUMPRODUCT((CZ3:CZ42=U44)*(DC3:DC42=U46)*(DE3:DE42="L"))+SUMPRODUCT((CZ3:CZ42=U45)*(DC3:DC42=U46)*(DE3:DE42="L"))</f>
        <v>0</v>
      </c>
      <c r="Y46" s="221">
        <f>SUMPRODUCT((CZ3:CZ42=U46)*(DC3:DC42=U47)*DA3:DA42)+SUMPRODUCT((CZ3:CZ42=U46)*(DC3:DC42=U48)*DA3:DA42)+SUMPRODUCT((CZ3:CZ42=U46)*(DC3:DC42=U44)*DA3:DA42)+SUMPRODUCT((CZ3:CZ42=U46)*(DC3:DC42=U45)*DA3:DA42)+SUMPRODUCT((CZ3:CZ42=U47)*(DC3:DC42=U46)*DB3:DB42)+SUMPRODUCT((CZ3:CZ42=U48)*(DC3:DC42=U46)*DB3:DB42)+SUMPRODUCT((CZ3:CZ42=U44)*(DC3:DC42=U46)*DB3:DB42)+SUMPRODUCT((CZ3:CZ42=U45)*(DC3:DC42=U46)*DB3:DB42)</f>
        <v>0</v>
      </c>
      <c r="Z46" s="221">
        <f>SUMPRODUCT((CZ3:CZ42=U46)*(DC3:DC42=U47)*DB3:DB42)+SUMPRODUCT((CZ3:CZ42=U46)*(DC3:DC42=U48)*DB3:DB42)+SUMPRODUCT((CZ3:CZ42=U46)*(DC3:DC42=U44)*DB3:DB42)+SUMPRODUCT((CZ3:CZ42=U46)*(DC3:DC42=U45)*DB3:DB42)+SUMPRODUCT((CZ3:CZ42=U47)*(DC3:DC42=U46)*DA3:DA42)+SUMPRODUCT((CZ3:CZ42=U48)*(DC3:DC42=U46)*DA3:DA42)+SUMPRODUCT((CZ3:CZ42=U44)*(DC3:DC42=U46)*DA3:DA42)+SUMPRODUCT((CZ3:CZ42=U45)*(DC3:DC42=U46)*DA3:DA42)</f>
        <v>0</v>
      </c>
      <c r="AA46" s="221">
        <f>Y46-Z46+1000</f>
        <v>1000</v>
      </c>
      <c r="AB46" s="221">
        <f t="shared" si="176"/>
        <v>0</v>
      </c>
      <c r="AC46" s="221">
        <f>IF(U46&lt;&gt;"",VLOOKUP(U46,B4:H40,7,FALSE),"")</f>
        <v>1000</v>
      </c>
      <c r="AD46" s="221">
        <f>IF(U46&lt;&gt;"",VLOOKUP(U46,B4:H40,5,FALSE),"")</f>
        <v>0</v>
      </c>
      <c r="AE46" s="221">
        <f>IF(U46&lt;&gt;"",VLOOKUP(U46,B4:J40,9,FALSE),"")</f>
        <v>16</v>
      </c>
      <c r="AF46" s="221">
        <f t="shared" si="177"/>
        <v>0</v>
      </c>
      <c r="AG46" s="221">
        <f>IF(U46&lt;&gt;"",RANK(AF46,AF44:AF48),"")</f>
        <v>1</v>
      </c>
      <c r="AH46" s="221">
        <f>IF(U46&lt;&gt;"",SUMPRODUCT((AF44:AF48=AF46)*(AA44:AA48&gt;AA46)),"")</f>
        <v>0</v>
      </c>
      <c r="AI46" s="221">
        <f>IF(U46&lt;&gt;"",SUMPRODUCT((AF44:AF48=AF46)*(AA44:AA48=AA46)*(Y44:Y48&gt;Y46)),"")</f>
        <v>0</v>
      </c>
      <c r="AJ46" s="221">
        <f>IF(U46&lt;&gt;"",SUMPRODUCT((AF44:AF48=AF46)*(AA44:AA48=AA46)*(Y44:Y48=Y46)*(AC44:AC48&gt;AC46)),"")</f>
        <v>0</v>
      </c>
      <c r="AK46" s="221">
        <f>IF(U46&lt;&gt;"",SUMPRODUCT((AF44:AF48=AF46)*(AA44:AA48=AA46)*(Y44:Y48=Y46)*(AC44:AC48=AC46)*(AD44:AD48&gt;AD46)),"")</f>
        <v>0</v>
      </c>
      <c r="AL46" s="221">
        <f>IF(U46&lt;&gt;"",SUMPRODUCT((AF44:AF48=AF46)*(AA44:AA48=AA46)*(Y44:Y48=Y46)*(AC44:AC48=AC46)*(AD44:AD48=AD46)*(AE44:AE48&gt;AE46)),"")</f>
        <v>1</v>
      </c>
      <c r="AM46" s="221">
        <f>IF(U46&lt;&gt;"",SUM(AG46:AL46),"")</f>
        <v>2</v>
      </c>
      <c r="AN46" s="221" t="str">
        <f>IF(AO6&lt;&gt;"",SUMPRODUCT((AV4:AV7=AV6)*(AU4:AU7=AU6)*(AS4:AS7=AS6)*(AT4:AT7=AT6)),"")</f>
        <v/>
      </c>
      <c r="AO46" s="221" t="str">
        <f t="shared" si="178"/>
        <v/>
      </c>
      <c r="AP46" s="221">
        <f>SUMPRODUCT((CZ3:CZ42=AO46)*(DC3:DC42=AO47)*(DD3:DD42="W"))+SUMPRODUCT((CZ3:CZ42=AO46)*(DC3:DC42=AO48)*(DD3:DD42="W"))+SUMPRODUCT((CZ3:CZ42=AO46)*(DC3:DC42=AO45)*(DD3:DD42="W"))+SUMPRODUCT((CZ3:CZ42=AO47)*(DC3:DC42=AO46)*(DE3:DE42="W"))+SUMPRODUCT((CZ3:CZ42=AO48)*(DC3:DC42=AO46)*(DE3:DE42="W"))+SUMPRODUCT((CZ3:CZ42=AO45)*(DC3:DC42=AO46)*(DE3:DE42="W"))</f>
        <v>0</v>
      </c>
      <c r="AQ46" s="221">
        <f>SUMPRODUCT((CZ3:CZ42=AO46)*(DC3:DC42=AO47)*(DD3:DD42="D"))+SUMPRODUCT((CZ3:CZ42=AO46)*(DC3:DC42=AO48)*(DD3:DD42="D"))+SUMPRODUCT((CZ3:CZ42=AO46)*(DC3:DC42=AO45)*(DD3:DD42="D"))+SUMPRODUCT((CZ3:CZ42=AO47)*(DC3:DC42=AO46)*(DD3:DD42="D"))+SUMPRODUCT((CZ3:CZ42=AO48)*(DC3:DC42=AO46)*(DD3:DD42="D"))+SUMPRODUCT((CZ3:CZ42=AO45)*(DC3:DC42=AO46)*(DD3:DD42="D"))</f>
        <v>0</v>
      </c>
      <c r="AR46" s="221">
        <f>SUMPRODUCT((CZ3:CZ42=AO46)*(DC3:DC42=AO47)*(DD3:DD42="L"))+SUMPRODUCT((CZ3:CZ42=AO46)*(DC3:DC42=AO48)*(DD3:DD42="L"))+SUMPRODUCT((CZ3:CZ42=AO46)*(DC3:DC42=AO45)*(DD3:DD42="L"))+SUMPRODUCT((CZ3:CZ42=AO47)*(DC3:DC42=AO46)*(DE3:DE42="L"))+SUMPRODUCT((CZ3:CZ42=AO48)*(DC3:DC42=AO46)*(DE3:DE42="L"))+SUMPRODUCT((CZ3:CZ42=AO45)*(DC3:DC42=AO46)*(DE3:DE42="L"))</f>
        <v>0</v>
      </c>
      <c r="AS46" s="221">
        <f>SUMPRODUCT((CZ3:CZ42=AO46)*(DC3:DC42=AO47)*DA3:DA42)+SUMPRODUCT((CZ3:CZ42=AO46)*(DC3:DC42=AO48)*DA3:DA42)+SUMPRODUCT((CZ3:CZ42=AO46)*(DC3:DC42=AO44)*DA3:DA42)+SUMPRODUCT((CZ3:CZ42=AO46)*(DC3:DC42=AO45)*DA3:DA42)+SUMPRODUCT((CZ3:CZ42=AO47)*(DC3:DC42=AO46)*DB3:DB42)+SUMPRODUCT((CZ3:CZ42=AO48)*(DC3:DC42=AO46)*DB3:DB42)+SUMPRODUCT((CZ3:CZ42=AO44)*(DC3:DC42=AO46)*DB3:DB42)+SUMPRODUCT((CZ3:CZ42=AO45)*(DC3:DC42=AO46)*DB3:DB42)</f>
        <v>0</v>
      </c>
      <c r="AT46" s="221">
        <f>SUMPRODUCT((CZ3:CZ42=AO46)*(DC3:DC42=AO47)*DB3:DB42)+SUMPRODUCT((CZ3:CZ42=AO46)*(DC3:DC42=AO48)*DB3:DB42)+SUMPRODUCT((CZ3:CZ42=AO46)*(DC3:DC42=AO44)*DB3:DB42)+SUMPRODUCT((CZ3:CZ42=AO46)*(DC3:DC42=AO45)*DB3:DB42)+SUMPRODUCT((CZ3:CZ42=AO47)*(DC3:DC42=AO46)*DA3:DA42)+SUMPRODUCT((CZ3:CZ42=AO48)*(DC3:DC42=AO46)*DA3:DA42)+SUMPRODUCT((CZ3:CZ42=AO44)*(DC3:DC42=AO46)*DA3:DA42)+SUMPRODUCT((CZ3:CZ42=AO45)*(DC3:DC42=AO46)*DA3:DA42)</f>
        <v>0</v>
      </c>
      <c r="AU46" s="221">
        <f>AS46-AT46+1000</f>
        <v>1000</v>
      </c>
      <c r="AV46" s="221" t="str">
        <f t="shared" si="179"/>
        <v/>
      </c>
      <c r="AW46" s="221" t="str">
        <f>IF(AO46&lt;&gt;"",VLOOKUP(AO46,B4:H40,7,FALSE),"")</f>
        <v/>
      </c>
      <c r="AX46" s="221" t="str">
        <f>IF(AO46&lt;&gt;"",VLOOKUP(AO46,B4:H40,5,FALSE),"")</f>
        <v/>
      </c>
      <c r="AY46" s="221" t="str">
        <f>IF(AO46&lt;&gt;"",VLOOKUP(AO46,B4:J40,9,FALSE),"")</f>
        <v/>
      </c>
      <c r="AZ46" s="221" t="str">
        <f t="shared" si="180"/>
        <v/>
      </c>
      <c r="BA46" s="221" t="str">
        <f>IF(AO46&lt;&gt;"",RANK(AZ46,AZ44:AZ47),"")</f>
        <v/>
      </c>
      <c r="BB46" s="221" t="str">
        <f>IF(AO46&lt;&gt;"",SUMPRODUCT((AZ44:AZ47=AZ46)*(AU44:AU47&gt;AU46)),"")</f>
        <v/>
      </c>
      <c r="BC46" s="221" t="str">
        <f>IF(AO46&lt;&gt;"",SUMPRODUCT((AZ44:AZ47=AZ46)*(AU44:AU47=AU46)*(AS44:AS47&gt;AS46)),"")</f>
        <v/>
      </c>
      <c r="BD46" s="221" t="str">
        <f>IF(AO46&lt;&gt;"",SUMPRODUCT((AZ44:AZ47=AZ46)*(AU44:AU47=AU46)*(AS44:AS47=AS46)*(AW44:AW47&gt;AW46)),"")</f>
        <v/>
      </c>
      <c r="BE46" s="221" t="str">
        <f>IF(AO46&lt;&gt;"",SUMPRODUCT((AZ44:AZ47=AZ46)*(AU44:AU47=AU46)*(AS44:AS47=AS46)*(AW44:AW47=AW46)*(AX44:AX47&gt;AX46)),"")</f>
        <v/>
      </c>
      <c r="BF46" s="221" t="str">
        <f>IF(AO46&lt;&gt;"",SUMPRODUCT((AZ44:AZ47=AZ46)*(AU44:AU47=AU46)*(AS44:AS47=AS46)*(AW44:AW47=AW46)*(AX44:AX47=AX46)*(AY44:AY47&gt;AY46)),"")</f>
        <v/>
      </c>
      <c r="BG46" s="221" t="str">
        <f t="shared" ref="BG46:BG47" si="187">IF(AO46&lt;&gt;"",SUM(BA46:BF46)+1,"")</f>
        <v/>
      </c>
      <c r="EG46" s="221">
        <f ca="1">SUMPRODUCT((EG4:EG7=EG6)*(EF4:EF7=EF6)*(ED4:ED7&gt;ED6))+1</f>
        <v>1</v>
      </c>
      <c r="ER46" s="221">
        <f ca="1">IF(ES6&lt;&gt;"",SUMPRODUCT((EZ4:EZ7=EZ6)*(EY4:EY7=EY6)*(EW4:EW7=EW6)*(EX4:EX7=EX6)),"")</f>
        <v>4</v>
      </c>
      <c r="ES46" s="221" t="str">
        <f t="shared" ca="1" si="181"/>
        <v>Switzerland</v>
      </c>
      <c r="ET46" s="221">
        <f ca="1">SUMPRODUCT((HX3:HX42=ES46)*(IA3:IA42=ES47)*(IB3:IB42="W"))+SUMPRODUCT((HX3:HX42=ES46)*(IA3:IA42=ES48)*(IB3:IB42="W"))+SUMPRODUCT((HX3:HX42=ES46)*(IA3:IA42=ES44)*(IB3:IB42="W"))+SUMPRODUCT((HX3:HX42=ES46)*(IA3:IA42=ES45)*(IB3:IB42="W"))+SUMPRODUCT((HX3:HX42=ES47)*(IA3:IA42=ES46)*(IC3:IC42="W"))+SUMPRODUCT((HX3:HX42=ES48)*(IA3:IA42=ES46)*(IC3:IC42="W"))+SUMPRODUCT((HX3:HX42=ES44)*(IA3:IA42=ES46)*(IC3:IC42="W"))+SUMPRODUCT((HX3:HX42=ES45)*(IA3:IA42=ES46)*(IC3:IC42="W"))</f>
        <v>0</v>
      </c>
      <c r="EU46" s="221">
        <f ca="1">SUMPRODUCT((HX3:HX42=ES46)*(IA3:IA42=ES47)*(IB3:IB42="D"))+SUMPRODUCT((HX3:HX42=ES46)*(IA3:IA42=ES48)*(IB3:IB42="D"))+SUMPRODUCT((HX3:HX42=ES46)*(IA3:IA42=ES44)*(IB3:IB42="D"))+SUMPRODUCT((HX3:HX42=ES46)*(IA3:IA42=ES45)*(IB3:IB42="D"))+SUMPRODUCT((HX3:HX42=ES47)*(IA3:IA42=ES46)*(IB3:IB42="D"))+SUMPRODUCT((HX3:HX42=ES48)*(IA3:IA42=ES46)*(IB3:IB42="D"))+SUMPRODUCT((HX3:HX42=ES44)*(IA3:IA42=ES46)*(IB3:IB42="D"))+SUMPRODUCT((HX3:HX42=ES45)*(IA3:IA42=ES46)*(IB3:IB42="D"))</f>
        <v>0</v>
      </c>
      <c r="EV46" s="221">
        <f ca="1">SUMPRODUCT((HX3:HX42=ES46)*(IA3:IA42=ES47)*(IB3:IB42="L"))+SUMPRODUCT((HX3:HX42=ES46)*(IA3:IA42=ES48)*(IB3:IB42="L"))+SUMPRODUCT((HX3:HX42=ES46)*(IA3:IA42=ES44)*(IB3:IB42="L"))+SUMPRODUCT((HX3:HX42=ES46)*(IA3:IA42=ES45)*(IB3:IB42="L"))+SUMPRODUCT((HX3:HX42=ES47)*(IA3:IA42=ES46)*(IC3:IC42="L"))+SUMPRODUCT((HX3:HX42=ES48)*(IA3:IA42=ES46)*(IC3:IC42="L"))+SUMPRODUCT((HX3:HX42=ES44)*(IA3:IA42=ES46)*(IC3:IC42="L"))+SUMPRODUCT((HX3:HX42=ES45)*(IA3:IA42=ES46)*(IC3:IC42="L"))</f>
        <v>0</v>
      </c>
      <c r="EW46" s="221">
        <f ca="1">SUMPRODUCT((HX3:HX42=ES46)*(IA3:IA42=ES47)*HY3:HY42)+SUMPRODUCT((HX3:HX42=ES46)*(IA3:IA42=ES48)*HY3:HY42)+SUMPRODUCT((HX3:HX42=ES46)*(IA3:IA42=ES44)*HY3:HY42)+SUMPRODUCT((HX3:HX42=ES46)*(IA3:IA42=ES45)*HY3:HY42)+SUMPRODUCT((HX3:HX42=ES47)*(IA3:IA42=ES46)*HZ3:HZ42)+SUMPRODUCT((HX3:HX42=ES48)*(IA3:IA42=ES46)*HZ3:HZ42)+SUMPRODUCT((HX3:HX42=ES44)*(IA3:IA42=ES46)*HZ3:HZ42)+SUMPRODUCT((HX3:HX42=ES45)*(IA3:IA42=ES46)*HZ3:HZ42)</f>
        <v>0</v>
      </c>
      <c r="EX46" s="221">
        <f ca="1">SUMPRODUCT((HX3:HX42=ES46)*(IA3:IA42=ES47)*HZ3:HZ42)+SUMPRODUCT((HX3:HX42=ES46)*(IA3:IA42=ES48)*HZ3:HZ42)+SUMPRODUCT((HX3:HX42=ES46)*(IA3:IA42=ES44)*HZ3:HZ42)+SUMPRODUCT((HX3:HX42=ES46)*(IA3:IA42=ES45)*HZ3:HZ42)+SUMPRODUCT((HX3:HX42=ES47)*(IA3:IA42=ES46)*HY3:HY42)+SUMPRODUCT((HX3:HX42=ES48)*(IA3:IA42=ES46)*HY3:HY42)+SUMPRODUCT((HX3:HX42=ES44)*(IA3:IA42=ES46)*HY3:HY42)+SUMPRODUCT((HX3:HX42=ES45)*(IA3:IA42=ES46)*HY3:HY42)</f>
        <v>0</v>
      </c>
      <c r="EY46" s="221">
        <f ca="1">EW46-EX46+1000</f>
        <v>1000</v>
      </c>
      <c r="EZ46" s="221">
        <f t="shared" ca="1" si="182"/>
        <v>0</v>
      </c>
      <c r="FA46" s="221">
        <f ca="1">IF(ES46&lt;&gt;"",VLOOKUP(ES46,DZ4:EF40,7,FALSE),"")</f>
        <v>1000</v>
      </c>
      <c r="FB46" s="221">
        <f ca="1">IF(ES46&lt;&gt;"",VLOOKUP(ES46,DZ4:EF40,5,FALSE),"")</f>
        <v>0</v>
      </c>
      <c r="FC46" s="221">
        <f ca="1">IF(ES46&lt;&gt;"",VLOOKUP(ES46,DZ4:EH40,9,FALSE),"")</f>
        <v>16</v>
      </c>
      <c r="FD46" s="221">
        <f t="shared" ca="1" si="183"/>
        <v>0</v>
      </c>
      <c r="FE46" s="221">
        <f ca="1">IF(ES46&lt;&gt;"",RANK(FD46,FD44:FD48),"")</f>
        <v>1</v>
      </c>
      <c r="FF46" s="221">
        <f ca="1">IF(ES46&lt;&gt;"",SUMPRODUCT((FD44:FD48=FD46)*(EY44:EY48&gt;EY46)),"")</f>
        <v>0</v>
      </c>
      <c r="FG46" s="221">
        <f ca="1">IF(ES46&lt;&gt;"",SUMPRODUCT((FD44:FD48=FD46)*(EY44:EY48=EY46)*(EW44:EW48&gt;EW46)),"")</f>
        <v>0</v>
      </c>
      <c r="FH46" s="221">
        <f ca="1">IF(ES46&lt;&gt;"",SUMPRODUCT((FD44:FD48=FD46)*(EY44:EY48=EY46)*(EW44:EW48=EW46)*(FA44:FA48&gt;FA46)),"")</f>
        <v>0</v>
      </c>
      <c r="FI46" s="221">
        <f ca="1">IF(ES46&lt;&gt;"",SUMPRODUCT((FD44:FD48=FD46)*(EY44:EY48=EY46)*(EW44:EW48=EW46)*(FA44:FA48=FA46)*(FB44:FB48&gt;FB46)),"")</f>
        <v>0</v>
      </c>
      <c r="FJ46" s="221">
        <f ca="1">IF(ES46&lt;&gt;"",SUMPRODUCT((FD44:FD48=FD46)*(EY44:EY48=EY46)*(EW44:EW48=EW46)*(FA44:FA48=FA46)*(FB44:FB48=FB46)*(FC44:FC48&gt;FC46)),"")</f>
        <v>1</v>
      </c>
      <c r="FK46" s="221">
        <f ca="1">IF(ES46&lt;&gt;"",SUM(FE46:FJ46),"")</f>
        <v>2</v>
      </c>
      <c r="FL46" s="221" t="str">
        <f ca="1">IF(FM6&lt;&gt;"",SUMPRODUCT((FT4:FT7=FT6)*(FS4:FS7=FS6)*(FQ4:FQ7=FQ6)*(FR4:FR7=FR6)),"")</f>
        <v/>
      </c>
      <c r="FM46" s="221" t="str">
        <f t="shared" ca="1" si="184"/>
        <v/>
      </c>
      <c r="FN46" s="221">
        <f ca="1">SUMPRODUCT((HX3:HX42=FM46)*(IA3:IA42=FM47)*(IB3:IB42="W"))+SUMPRODUCT((HX3:HX42=FM46)*(IA3:IA42=FM48)*(IB3:IB42="W"))+SUMPRODUCT((HX3:HX42=FM46)*(IA3:IA42=FM45)*(IB3:IB42="W"))+SUMPRODUCT((HX3:HX42=FM47)*(IA3:IA42=FM46)*(IC3:IC42="W"))+SUMPRODUCT((HX3:HX42=FM48)*(IA3:IA42=FM46)*(IC3:IC42="W"))+SUMPRODUCT((HX3:HX42=FM45)*(IA3:IA42=FM46)*(IC3:IC42="W"))</f>
        <v>0</v>
      </c>
      <c r="FO46" s="221">
        <f ca="1">SUMPRODUCT((HX3:HX42=FM46)*(IA3:IA42=FM47)*(IB3:IB42="D"))+SUMPRODUCT((HX3:HX42=FM46)*(IA3:IA42=FM48)*(IB3:IB42="D"))+SUMPRODUCT((HX3:HX42=FM46)*(IA3:IA42=FM45)*(IB3:IB42="D"))+SUMPRODUCT((HX3:HX42=FM47)*(IA3:IA42=FM46)*(IB3:IB42="D"))+SUMPRODUCT((HX3:HX42=FM48)*(IA3:IA42=FM46)*(IB3:IB42="D"))+SUMPRODUCT((HX3:HX42=FM45)*(IA3:IA42=FM46)*(IB3:IB42="D"))</f>
        <v>0</v>
      </c>
      <c r="FP46" s="221">
        <f ca="1">SUMPRODUCT((HX3:HX42=FM46)*(IA3:IA42=FM47)*(IB3:IB42="L"))+SUMPRODUCT((HX3:HX42=FM46)*(IA3:IA42=FM48)*(IB3:IB42="L"))+SUMPRODUCT((HX3:HX42=FM46)*(IA3:IA42=FM45)*(IB3:IB42="L"))+SUMPRODUCT((HX3:HX42=FM47)*(IA3:IA42=FM46)*(IC3:IC42="L"))+SUMPRODUCT((HX3:HX42=FM48)*(IA3:IA42=FM46)*(IC3:IC42="L"))+SUMPRODUCT((HX3:HX42=FM45)*(IA3:IA42=FM46)*(IC3:IC42="L"))</f>
        <v>0</v>
      </c>
      <c r="FQ46" s="221">
        <f ca="1">SUMPRODUCT((HX3:HX42=FM46)*(IA3:IA42=FM47)*HY3:HY42)+SUMPRODUCT((HX3:HX42=FM46)*(IA3:IA42=FM48)*HY3:HY42)+SUMPRODUCT((HX3:HX42=FM46)*(IA3:IA42=FM44)*HY3:HY42)+SUMPRODUCT((HX3:HX42=FM46)*(IA3:IA42=FM45)*HY3:HY42)+SUMPRODUCT((HX3:HX42=FM47)*(IA3:IA42=FM46)*HZ3:HZ42)+SUMPRODUCT((HX3:HX42=FM48)*(IA3:IA42=FM46)*HZ3:HZ42)+SUMPRODUCT((HX3:HX42=FM44)*(IA3:IA42=FM46)*HZ3:HZ42)+SUMPRODUCT((HX3:HX42=FM45)*(IA3:IA42=FM46)*HZ3:HZ42)</f>
        <v>0</v>
      </c>
      <c r="FR46" s="221">
        <f ca="1">SUMPRODUCT((HX3:HX42=FM46)*(IA3:IA42=FM47)*HZ3:HZ42)+SUMPRODUCT((HX3:HX42=FM46)*(IA3:IA42=FM48)*HZ3:HZ42)+SUMPRODUCT((HX3:HX42=FM46)*(IA3:IA42=FM44)*HZ3:HZ42)+SUMPRODUCT((HX3:HX42=FM46)*(IA3:IA42=FM45)*HZ3:HZ42)+SUMPRODUCT((HX3:HX42=FM47)*(IA3:IA42=FM46)*HY3:HY42)+SUMPRODUCT((HX3:HX42=FM48)*(IA3:IA42=FM46)*HY3:HY42)+SUMPRODUCT((HX3:HX42=FM44)*(IA3:IA42=FM46)*HY3:HY42)+SUMPRODUCT((HX3:HX42=FM45)*(IA3:IA42=FM46)*HY3:HY42)</f>
        <v>0</v>
      </c>
      <c r="FS46" s="221">
        <f ca="1">FQ46-FR46+1000</f>
        <v>1000</v>
      </c>
      <c r="FT46" s="221" t="str">
        <f t="shared" ca="1" si="185"/>
        <v/>
      </c>
      <c r="FU46" s="221" t="str">
        <f ca="1">IF(FM46&lt;&gt;"",VLOOKUP(FM46,DZ4:EF40,7,FALSE),"")</f>
        <v/>
      </c>
      <c r="FV46" s="221" t="str">
        <f ca="1">IF(FM46&lt;&gt;"",VLOOKUP(FM46,DZ4:EF40,5,FALSE),"")</f>
        <v/>
      </c>
      <c r="FW46" s="221" t="str">
        <f ca="1">IF(FM46&lt;&gt;"",VLOOKUP(FM46,DZ4:EH40,9,FALSE),"")</f>
        <v/>
      </c>
      <c r="FX46" s="221" t="str">
        <f t="shared" ca="1" si="186"/>
        <v/>
      </c>
      <c r="FY46" s="221" t="str">
        <f ca="1">IF(FM46&lt;&gt;"",RANK(FX46,FX44:FX47),"")</f>
        <v/>
      </c>
      <c r="FZ46" s="221" t="str">
        <f ca="1">IF(FM46&lt;&gt;"",SUMPRODUCT((FX44:FX47=FX46)*(FS44:FS47&gt;FS46)),"")</f>
        <v/>
      </c>
      <c r="GA46" s="221" t="str">
        <f ca="1">IF(FM46&lt;&gt;"",SUMPRODUCT((FX44:FX47=FX46)*(FS44:FS47=FS46)*(FQ44:FQ47&gt;FQ46)),"")</f>
        <v/>
      </c>
      <c r="GB46" s="221" t="str">
        <f ca="1">IF(FM46&lt;&gt;"",SUMPRODUCT((FX44:FX47=FX46)*(FS44:FS47=FS46)*(FQ44:FQ47=FQ46)*(FU44:FU47&gt;FU46)),"")</f>
        <v/>
      </c>
      <c r="GC46" s="221" t="str">
        <f ca="1">IF(FM46&lt;&gt;"",SUMPRODUCT((FX44:FX47=FX46)*(FS44:FS47=FS46)*(FQ44:FQ47=FQ46)*(FU44:FU47=FU46)*(FV44:FV47&gt;FV46)),"")</f>
        <v/>
      </c>
      <c r="GD46" s="221" t="str">
        <f ca="1">IF(FM46&lt;&gt;"",SUMPRODUCT((FX44:FX47=FX46)*(FS44:FS47=FS46)*(FQ44:FQ47=FQ46)*(FU44:FU47=FU46)*(FV44:FV47=FV46)*(FW44:FW47&gt;FW46)),"")</f>
        <v/>
      </c>
      <c r="GE46" s="221" t="str">
        <f t="shared" ref="GE46:GE47" ca="1" si="188">IF(FM46&lt;&gt;"",SUM(FY46:GD46)+1,"")</f>
        <v/>
      </c>
    </row>
    <row r="47" spans="1:1024 1129:2048 2153:3072 3177:4096 4201:5120 5225:6144 6249:7168 7273:8192 8297:9216 9321:10240 10345:11264 11369:12288 12393:12928" x14ac:dyDescent="0.2">
      <c r="I47" s="221">
        <f>SUMPRODUCT((I4:I7=I7)*(H4:H7=H7)*(F4:F7&gt;F7))+1</f>
        <v>1</v>
      </c>
      <c r="T47" s="221">
        <f>IF(U7&lt;&gt;"",SUMPRODUCT((AB4:AB7=AB7)*(AA4:AA7=AA7)*(Y4:Y7=Y7)*(Z4:Z7=Z7)),"")</f>
        <v>4</v>
      </c>
      <c r="U47" s="221" t="str">
        <f t="shared" si="175"/>
        <v>France</v>
      </c>
      <c r="V47" s="221">
        <f>SUMPRODUCT((CZ3:CZ42=U47)*(DC3:DC42=U48)*(DD3:DD42="W"))+SUMPRODUCT((CZ3:CZ42=U47)*(DC3:DC42=U44)*(DD3:DD42="W"))+SUMPRODUCT((CZ3:CZ42=U47)*(DC3:DC42=U45)*(DD3:DD42="W"))+SUMPRODUCT((CZ3:CZ42=U47)*(DC3:DC42=U46)*(DD3:DD42="W"))+SUMPRODUCT((CZ3:CZ42=U48)*(DC3:DC42=U47)*(DE3:DE42="W"))+SUMPRODUCT((CZ3:CZ42=U44)*(DC3:DC42=U47)*(DE3:DE42="W"))+SUMPRODUCT((CZ3:CZ42=U45)*(DC3:DC42=U47)*(DE3:DE42="W"))+SUMPRODUCT((CZ3:CZ42=U46)*(DC3:DC42=U47)*(DE3:DE42="W"))</f>
        <v>0</v>
      </c>
      <c r="W47" s="221">
        <f>SUMPRODUCT((CZ3:CZ42=U47)*(DC3:DC42=U48)*(DD3:DD42="D"))+SUMPRODUCT((CZ3:CZ42=U47)*(DC3:DC42=U44)*(DD3:DD42="D"))+SUMPRODUCT((CZ3:CZ42=U47)*(DC3:DC42=U45)*(DD3:DD42="D"))+SUMPRODUCT((CZ3:CZ42=U47)*(DC3:DC42=U46)*(DD3:DD42="D"))+SUMPRODUCT((CZ3:CZ42=U48)*(DC3:DC42=U47)*(DD3:DD42="D"))+SUMPRODUCT((CZ3:CZ42=U44)*(DC3:DC42=U47)*(DD3:DD42="D"))+SUMPRODUCT((CZ3:CZ42=U45)*(DC3:DC42=U47)*(DD3:DD42="D"))+SUMPRODUCT((CZ3:CZ42=U46)*(DC3:DC42=U47)*(DD3:DD42="D"))</f>
        <v>0</v>
      </c>
      <c r="X47" s="221">
        <f>SUMPRODUCT((CZ3:CZ42=U47)*(DC3:DC42=U48)*(DD3:DD42="L"))+SUMPRODUCT((CZ3:CZ42=U47)*(DC3:DC42=U44)*(DD3:DD42="L"))+SUMPRODUCT((CZ3:CZ42=U47)*(DC3:DC42=U45)*(DD3:DD42="L"))+SUMPRODUCT((CZ3:CZ42=U47)*(DC3:DC42=U46)*(DD3:DD42="L"))+SUMPRODUCT((CZ3:CZ42=U48)*(DC3:DC42=U47)*(DE3:DE42="L"))+SUMPRODUCT((CZ3:CZ42=U44)*(DC3:DC42=U47)*(DE3:DE42="L"))+SUMPRODUCT((CZ3:CZ42=U45)*(DC3:DC42=U47)*(DE3:DE42="L"))+SUMPRODUCT((CZ3:CZ42=U46)*(DC3:DC42=U47)*(DE3:DE42="L"))</f>
        <v>0</v>
      </c>
      <c r="Y47" s="221">
        <f>SUMPRODUCT((CZ3:CZ42=U47)*(DC3:DC42=U48)*DA3:DA42)+SUMPRODUCT((CZ3:CZ42=U47)*(DC3:DC42=U44)*DA3:DA42)+SUMPRODUCT((CZ3:CZ42=U47)*(DC3:DC42=U45)*DA3:DA42)+SUMPRODUCT((CZ3:CZ42=U47)*(DC3:DC42=U46)*DA3:DA42)+SUMPRODUCT((CZ3:CZ42=U48)*(DC3:DC42=U47)*DB3:DB42)+SUMPRODUCT((CZ3:CZ42=U44)*(DC3:DC42=U47)*DB3:DB42)+SUMPRODUCT((CZ3:CZ42=U45)*(DC3:DC42=U47)*DB3:DB42)+SUMPRODUCT((CZ3:CZ42=U46)*(DC3:DC42=U47)*DB3:DB42)</f>
        <v>0</v>
      </c>
      <c r="Z47" s="221">
        <f>SUMPRODUCT((CZ3:CZ42=U47)*(DC3:DC42=U48)*DB3:DB42)+SUMPRODUCT((CZ3:CZ42=U47)*(DC3:DC42=U44)*DB3:DB42)+SUMPRODUCT((CZ3:CZ42=U47)*(DC3:DC42=U45)*DB3:DB42)+SUMPRODUCT((CZ3:CZ42=U47)*(DC3:DC42=U46)*DB3:DB42)+SUMPRODUCT((CZ3:CZ42=U48)*(DC3:DC42=U47)*DA3:DA42)+SUMPRODUCT((CZ3:CZ42=U44)*(DC3:DC42=U47)*DA3:DA42)+SUMPRODUCT((CZ3:CZ42=U45)*(DC3:DC42=U47)*DA3:DA42)+SUMPRODUCT((CZ3:CZ42=U46)*(DC3:DC42=U47)*DA3:DA42)</f>
        <v>0</v>
      </c>
      <c r="AA47" s="221">
        <f>Y47-Z47+1000</f>
        <v>1000</v>
      </c>
      <c r="AB47" s="221">
        <f t="shared" si="176"/>
        <v>0</v>
      </c>
      <c r="AC47" s="221">
        <f>IF(U47&lt;&gt;"",VLOOKUP(U47,B4:H40,7,FALSE),"")</f>
        <v>1000</v>
      </c>
      <c r="AD47" s="221">
        <f>IF(U47&lt;&gt;"",VLOOKUP(U47,B4:H40,5,FALSE),"")</f>
        <v>0</v>
      </c>
      <c r="AE47" s="221">
        <f>IF(U47&lt;&gt;"",VLOOKUP(U47,B4:J40,9,FALSE),"")</f>
        <v>18</v>
      </c>
      <c r="AF47" s="221">
        <f t="shared" si="177"/>
        <v>0</v>
      </c>
      <c r="AG47" s="221">
        <f>IF(U47&lt;&gt;"",RANK(AF47,AF44:AF48),"")</f>
        <v>1</v>
      </c>
      <c r="AH47" s="221">
        <f>IF(U47&lt;&gt;"",SUMPRODUCT((AF44:AF48=AF47)*(AA44:AA48&gt;AA47)),"")</f>
        <v>0</v>
      </c>
      <c r="AI47" s="221">
        <f>IF(U47&lt;&gt;"",SUMPRODUCT((AF44:AF48=AF47)*(AA44:AA48=AA47)*(Y44:Y48&gt;Y47)),"")</f>
        <v>0</v>
      </c>
      <c r="AJ47" s="221">
        <f>IF(U47&lt;&gt;"",SUMPRODUCT((AF44:AF48=AF47)*(AA44:AA48=AA47)*(Y44:Y48=Y47)*(AC44:AC48&gt;AC47)),"")</f>
        <v>0</v>
      </c>
      <c r="AK47" s="221">
        <f>IF(U47&lt;&gt;"",SUMPRODUCT((AF44:AF48=AF47)*(AA44:AA48=AA47)*(Y44:Y48=Y47)*(AC44:AC48=AC47)*(AD44:AD48&gt;AD47)),"")</f>
        <v>0</v>
      </c>
      <c r="AL47" s="221">
        <f>IF(U47&lt;&gt;"",SUMPRODUCT((AF44:AF48=AF47)*(AA44:AA48=AA47)*(Y44:Y48=Y47)*(AC44:AC48=AC47)*(AD44:AD48=AD47)*(AE44:AE48&gt;AE47)),"")</f>
        <v>0</v>
      </c>
      <c r="AM47" s="221">
        <f>IF(U47&lt;&gt;"",SUM(AG47:AL47),"")</f>
        <v>1</v>
      </c>
      <c r="AN47" s="221" t="str">
        <f>IF(AO7&lt;&gt;"",SUMPRODUCT((AV4:AV7=AV7)*(AU4:AU7=AU7)*(AS4:AS7=AS7)*(AT4:AT7=AT7)),"")</f>
        <v/>
      </c>
      <c r="AO47" s="221" t="str">
        <f t="shared" si="178"/>
        <v/>
      </c>
      <c r="AP47" s="221">
        <f>SUMPRODUCT((CZ3:CZ42=AO47)*(DC3:DC42=AO48)*(DD3:DD42="W"))+SUMPRODUCT((CZ3:CZ42=AO47)*(DC3:DC42=AO45)*(DD3:DD42="W"))+SUMPRODUCT((CZ3:CZ42=AO47)*(DC3:DC42=AO46)*(DD3:DD42="W"))+SUMPRODUCT((CZ3:CZ42=AO48)*(DC3:DC42=AO47)*(DE3:DE42="W"))+SUMPRODUCT((CZ3:CZ42=AO45)*(DC3:DC42=AO47)*(DE3:DE42="W"))+SUMPRODUCT((CZ3:CZ42=AO46)*(DC3:DC42=AO47)*(DE3:DE42="W"))</f>
        <v>0</v>
      </c>
      <c r="AQ47" s="221">
        <f>SUMPRODUCT((CZ3:CZ42=AO47)*(DC3:DC42=AO48)*(DD3:DD42="D"))+SUMPRODUCT((CZ3:CZ42=AO47)*(DC3:DC42=AO45)*(DD3:DD42="D"))+SUMPRODUCT((CZ3:CZ42=AO47)*(DC3:DC42=AO46)*(DD3:DD42="D"))+SUMPRODUCT((CZ3:CZ42=AO48)*(DC3:DC42=AO47)*(DD3:DD42="D"))+SUMPRODUCT((CZ3:CZ42=AO45)*(DC3:DC42=AO47)*(DD3:DD42="D"))+SUMPRODUCT((CZ3:CZ42=AO46)*(DC3:DC42=AO47)*(DD3:DD42="D"))</f>
        <v>0</v>
      </c>
      <c r="AR47" s="221">
        <f>SUMPRODUCT((CZ3:CZ42=AO47)*(DC3:DC42=AO48)*(DD3:DD42="L"))+SUMPRODUCT((CZ3:CZ42=AO47)*(DC3:DC42=AO45)*(DD3:DD42="L"))+SUMPRODUCT((CZ3:CZ42=AO47)*(DC3:DC42=AO46)*(DD3:DD42="L"))+SUMPRODUCT((CZ3:CZ42=AO48)*(DC3:DC42=AO47)*(DE3:DE42="L"))+SUMPRODUCT((CZ3:CZ42=AO45)*(DC3:DC42=AO47)*(DE3:DE42="L"))+SUMPRODUCT((CZ3:CZ42=AO46)*(DC3:DC42=AO47)*(DE3:DE42="L"))</f>
        <v>0</v>
      </c>
      <c r="AS47" s="221">
        <f>SUMPRODUCT((CZ3:CZ42=AO47)*(DC3:DC42=AO48)*DA3:DA42)+SUMPRODUCT((CZ3:CZ42=AO47)*(DC3:DC42=AO44)*DA3:DA42)+SUMPRODUCT((CZ3:CZ42=AO47)*(DC3:DC42=AO45)*DA3:DA42)+SUMPRODUCT((CZ3:CZ42=AO47)*(DC3:DC42=AO46)*DA3:DA42)+SUMPRODUCT((CZ3:CZ42=AO48)*(DC3:DC42=AO47)*DB3:DB42)+SUMPRODUCT((CZ3:CZ42=AO44)*(DC3:DC42=AO47)*DB3:DB42)+SUMPRODUCT((CZ3:CZ42=AO45)*(DC3:DC42=AO47)*DB3:DB42)+SUMPRODUCT((CZ3:CZ42=AO46)*(DC3:DC42=AO47)*DB3:DB42)</f>
        <v>0</v>
      </c>
      <c r="AT47" s="221">
        <f>SUMPRODUCT((CZ3:CZ42=AO47)*(DC3:DC42=AO48)*DB3:DB42)+SUMPRODUCT((CZ3:CZ42=AO47)*(DC3:DC42=AO44)*DB3:DB42)+SUMPRODUCT((CZ3:CZ42=AO47)*(DC3:DC42=AO45)*DB3:DB42)+SUMPRODUCT((CZ3:CZ42=AO47)*(DC3:DC42=AO46)*DB3:DB42)+SUMPRODUCT((CZ3:CZ42=AO48)*(DC3:DC42=AO47)*DA3:DA42)+SUMPRODUCT((CZ3:CZ42=AO44)*(DC3:DC42=AO47)*DA3:DA42)+SUMPRODUCT((CZ3:CZ42=AO45)*(DC3:DC42=AO47)*DA3:DA42)+SUMPRODUCT((CZ3:CZ42=AO46)*(DC3:DC42=AO47)*DA3:DA42)</f>
        <v>0</v>
      </c>
      <c r="AU47" s="221">
        <f>AS47-AT47+1000</f>
        <v>1000</v>
      </c>
      <c r="AV47" s="221" t="str">
        <f t="shared" si="179"/>
        <v/>
      </c>
      <c r="AW47" s="221" t="str">
        <f>IF(AO47&lt;&gt;"",VLOOKUP(AO47,B4:H40,7,FALSE),"")</f>
        <v/>
      </c>
      <c r="AX47" s="221" t="str">
        <f>IF(AO47&lt;&gt;"",VLOOKUP(AO47,B4:H40,5,FALSE),"")</f>
        <v/>
      </c>
      <c r="AY47" s="221" t="str">
        <f>IF(AO47&lt;&gt;"",VLOOKUP(AO47,B4:J40,9,FALSE),"")</f>
        <v/>
      </c>
      <c r="AZ47" s="221" t="str">
        <f t="shared" si="180"/>
        <v/>
      </c>
      <c r="BA47" s="221" t="str">
        <f>IF(AO47&lt;&gt;"",RANK(AZ47,AZ44:AZ47),"")</f>
        <v/>
      </c>
      <c r="BB47" s="221" t="str">
        <f>IF(AO47&lt;&gt;"",SUMPRODUCT((AZ44:AZ47=AZ47)*(AU44:AU47&gt;AU47)),"")</f>
        <v/>
      </c>
      <c r="BC47" s="221" t="str">
        <f>IF(AO47&lt;&gt;"",SUMPRODUCT((AZ44:AZ47=AZ47)*(AU44:AU47=AU47)*(AS44:AS47&gt;AS47)),"")</f>
        <v/>
      </c>
      <c r="BD47" s="221" t="str">
        <f>IF(AO47&lt;&gt;"",SUMPRODUCT((AZ44:AZ47=AZ47)*(AU44:AU47=AU47)*(AS44:AS47=AS47)*(AW44:AW47&gt;AW47)),"")</f>
        <v/>
      </c>
      <c r="BE47" s="221" t="str">
        <f>IF(AO47&lt;&gt;"",SUMPRODUCT((AZ44:AZ47=AZ47)*(AU44:AU47=AU47)*(AS44:AS47=AS47)*(AW44:AW47=AW47)*(AX44:AX47&gt;AX47)),"")</f>
        <v/>
      </c>
      <c r="BF47" s="221" t="str">
        <f>IF(AO47&lt;&gt;"",SUMPRODUCT((AZ44:AZ47=AZ47)*(AU44:AU47=AU47)*(AS44:AS47=AS47)*(AW44:AW47=AW47)*(AX44:AX47=AX47)*(AY44:AY47&gt;AY47)),"")</f>
        <v/>
      </c>
      <c r="BG47" s="221" t="str">
        <f t="shared" si="187"/>
        <v/>
      </c>
      <c r="EG47" s="221">
        <f ca="1">SUMPRODUCT((EG4:EG7=EG7)*(EF4:EF7=EF7)*(ED4:ED7&gt;ED7))+1</f>
        <v>1</v>
      </c>
      <c r="ER47" s="221">
        <f ca="1">IF(ES7&lt;&gt;"",SUMPRODUCT((EZ4:EZ7=EZ7)*(EY4:EY7=EY7)*(EW4:EW7=EW7)*(EX4:EX7=EX7)),"")</f>
        <v>4</v>
      </c>
      <c r="ES47" s="221" t="str">
        <f t="shared" ca="1" si="181"/>
        <v>France</v>
      </c>
      <c r="ET47" s="221">
        <f ca="1">SUMPRODUCT((HX3:HX42=ES47)*(IA3:IA42=ES48)*(IB3:IB42="W"))+SUMPRODUCT((HX3:HX42=ES47)*(IA3:IA42=ES44)*(IB3:IB42="W"))+SUMPRODUCT((HX3:HX42=ES47)*(IA3:IA42=ES45)*(IB3:IB42="W"))+SUMPRODUCT((HX3:HX42=ES47)*(IA3:IA42=ES46)*(IB3:IB42="W"))+SUMPRODUCT((HX3:HX42=ES48)*(IA3:IA42=ES47)*(IC3:IC42="W"))+SUMPRODUCT((HX3:HX42=ES44)*(IA3:IA42=ES47)*(IC3:IC42="W"))+SUMPRODUCT((HX3:HX42=ES45)*(IA3:IA42=ES47)*(IC3:IC42="W"))+SUMPRODUCT((HX3:HX42=ES46)*(IA3:IA42=ES47)*(IC3:IC42="W"))</f>
        <v>0</v>
      </c>
      <c r="EU47" s="221">
        <f ca="1">SUMPRODUCT((HX3:HX42=ES47)*(IA3:IA42=ES48)*(IB3:IB42="D"))+SUMPRODUCT((HX3:HX42=ES47)*(IA3:IA42=ES44)*(IB3:IB42="D"))+SUMPRODUCT((HX3:HX42=ES47)*(IA3:IA42=ES45)*(IB3:IB42="D"))+SUMPRODUCT((HX3:HX42=ES47)*(IA3:IA42=ES46)*(IB3:IB42="D"))+SUMPRODUCT((HX3:HX42=ES48)*(IA3:IA42=ES47)*(IB3:IB42="D"))+SUMPRODUCT((HX3:HX42=ES44)*(IA3:IA42=ES47)*(IB3:IB42="D"))+SUMPRODUCT((HX3:HX42=ES45)*(IA3:IA42=ES47)*(IB3:IB42="D"))+SUMPRODUCT((HX3:HX42=ES46)*(IA3:IA42=ES47)*(IB3:IB42="D"))</f>
        <v>0</v>
      </c>
      <c r="EV47" s="221">
        <f ca="1">SUMPRODUCT((HX3:HX42=ES47)*(IA3:IA42=ES48)*(IB3:IB42="L"))+SUMPRODUCT((HX3:HX42=ES47)*(IA3:IA42=ES44)*(IB3:IB42="L"))+SUMPRODUCT((HX3:HX42=ES47)*(IA3:IA42=ES45)*(IB3:IB42="L"))+SUMPRODUCT((HX3:HX42=ES47)*(IA3:IA42=ES46)*(IB3:IB42="L"))+SUMPRODUCT((HX3:HX42=ES48)*(IA3:IA42=ES47)*(IC3:IC42="L"))+SUMPRODUCT((HX3:HX42=ES44)*(IA3:IA42=ES47)*(IC3:IC42="L"))+SUMPRODUCT((HX3:HX42=ES45)*(IA3:IA42=ES47)*(IC3:IC42="L"))+SUMPRODUCT((HX3:HX42=ES46)*(IA3:IA42=ES47)*(IC3:IC42="L"))</f>
        <v>0</v>
      </c>
      <c r="EW47" s="221">
        <f ca="1">SUMPRODUCT((HX3:HX42=ES47)*(IA3:IA42=ES48)*HY3:HY42)+SUMPRODUCT((HX3:HX42=ES47)*(IA3:IA42=ES44)*HY3:HY42)+SUMPRODUCT((HX3:HX42=ES47)*(IA3:IA42=ES45)*HY3:HY42)+SUMPRODUCT((HX3:HX42=ES47)*(IA3:IA42=ES46)*HY3:HY42)+SUMPRODUCT((HX3:HX42=ES48)*(IA3:IA42=ES47)*HZ3:HZ42)+SUMPRODUCT((HX3:HX42=ES44)*(IA3:IA42=ES47)*HZ3:HZ42)+SUMPRODUCT((HX3:HX42=ES45)*(IA3:IA42=ES47)*HZ3:HZ42)+SUMPRODUCT((HX3:HX42=ES46)*(IA3:IA42=ES47)*HZ3:HZ42)</f>
        <v>0</v>
      </c>
      <c r="EX47" s="221">
        <f ca="1">SUMPRODUCT((HX3:HX42=ES47)*(IA3:IA42=ES48)*HZ3:HZ42)+SUMPRODUCT((HX3:HX42=ES47)*(IA3:IA42=ES44)*HZ3:HZ42)+SUMPRODUCT((HX3:HX42=ES47)*(IA3:IA42=ES45)*HZ3:HZ42)+SUMPRODUCT((HX3:HX42=ES47)*(IA3:IA42=ES46)*HZ3:HZ42)+SUMPRODUCT((HX3:HX42=ES48)*(IA3:IA42=ES47)*HY3:HY42)+SUMPRODUCT((HX3:HX42=ES44)*(IA3:IA42=ES47)*HY3:HY42)+SUMPRODUCT((HX3:HX42=ES45)*(IA3:IA42=ES47)*HY3:HY42)+SUMPRODUCT((HX3:HX42=ES46)*(IA3:IA42=ES47)*HY3:HY42)</f>
        <v>0</v>
      </c>
      <c r="EY47" s="221">
        <f ca="1">EW47-EX47+1000</f>
        <v>1000</v>
      </c>
      <c r="EZ47" s="221">
        <f t="shared" ca="1" si="182"/>
        <v>0</v>
      </c>
      <c r="FA47" s="221">
        <f ca="1">IF(ES47&lt;&gt;"",VLOOKUP(ES47,DZ4:EF40,7,FALSE),"")</f>
        <v>1000</v>
      </c>
      <c r="FB47" s="221">
        <f ca="1">IF(ES47&lt;&gt;"",VLOOKUP(ES47,DZ4:EF40,5,FALSE),"")</f>
        <v>0</v>
      </c>
      <c r="FC47" s="221">
        <f ca="1">IF(ES47&lt;&gt;"",VLOOKUP(ES47,DZ4:EH40,9,FALSE),"")</f>
        <v>18</v>
      </c>
      <c r="FD47" s="221">
        <f t="shared" ca="1" si="183"/>
        <v>0</v>
      </c>
      <c r="FE47" s="221">
        <f ca="1">IF(ES47&lt;&gt;"",RANK(FD47,FD44:FD48),"")</f>
        <v>1</v>
      </c>
      <c r="FF47" s="221">
        <f ca="1">IF(ES47&lt;&gt;"",SUMPRODUCT((FD44:FD48=FD47)*(EY44:EY48&gt;EY47)),"")</f>
        <v>0</v>
      </c>
      <c r="FG47" s="221">
        <f ca="1">IF(ES47&lt;&gt;"",SUMPRODUCT((FD44:FD48=FD47)*(EY44:EY48=EY47)*(EW44:EW48&gt;EW47)),"")</f>
        <v>0</v>
      </c>
      <c r="FH47" s="221">
        <f ca="1">IF(ES47&lt;&gt;"",SUMPRODUCT((FD44:FD48=FD47)*(EY44:EY48=EY47)*(EW44:EW48=EW47)*(FA44:FA48&gt;FA47)),"")</f>
        <v>0</v>
      </c>
      <c r="FI47" s="221">
        <f ca="1">IF(ES47&lt;&gt;"",SUMPRODUCT((FD44:FD48=FD47)*(EY44:EY48=EY47)*(EW44:EW48=EW47)*(FA44:FA48=FA47)*(FB44:FB48&gt;FB47)),"")</f>
        <v>0</v>
      </c>
      <c r="FJ47" s="221">
        <f ca="1">IF(ES47&lt;&gt;"",SUMPRODUCT((FD44:FD48=FD47)*(EY44:EY48=EY47)*(EW44:EW48=EW47)*(FA44:FA48=FA47)*(FB44:FB48=FB47)*(FC44:FC48&gt;FC47)),"")</f>
        <v>0</v>
      </c>
      <c r="FK47" s="221">
        <f ca="1">IF(ES47&lt;&gt;"",SUM(FE47:FJ47),"")</f>
        <v>1</v>
      </c>
      <c r="FL47" s="221" t="str">
        <f ca="1">IF(FM7&lt;&gt;"",SUMPRODUCT((FT4:FT7=FT7)*(FS4:FS7=FS7)*(FQ4:FQ7=FQ7)*(FR4:FR7=FR7)),"")</f>
        <v/>
      </c>
      <c r="FM47" s="221" t="str">
        <f t="shared" ca="1" si="184"/>
        <v/>
      </c>
      <c r="FN47" s="221">
        <f ca="1">SUMPRODUCT((HX3:HX42=FM47)*(IA3:IA42=FM48)*(IB3:IB42="W"))+SUMPRODUCT((HX3:HX42=FM47)*(IA3:IA42=FM45)*(IB3:IB42="W"))+SUMPRODUCT((HX3:HX42=FM47)*(IA3:IA42=FM46)*(IB3:IB42="W"))+SUMPRODUCT((HX3:HX42=FM48)*(IA3:IA42=FM47)*(IC3:IC42="W"))+SUMPRODUCT((HX3:HX42=FM45)*(IA3:IA42=FM47)*(IC3:IC42="W"))+SUMPRODUCT((HX3:HX42=FM46)*(IA3:IA42=FM47)*(IC3:IC42="W"))</f>
        <v>0</v>
      </c>
      <c r="FO47" s="221">
        <f ca="1">SUMPRODUCT((HX3:HX42=FM47)*(IA3:IA42=FM48)*(IB3:IB42="D"))+SUMPRODUCT((HX3:HX42=FM47)*(IA3:IA42=FM45)*(IB3:IB42="D"))+SUMPRODUCT((HX3:HX42=FM47)*(IA3:IA42=FM46)*(IB3:IB42="D"))+SUMPRODUCT((HX3:HX42=FM48)*(IA3:IA42=FM47)*(IB3:IB42="D"))+SUMPRODUCT((HX3:HX42=FM45)*(IA3:IA42=FM47)*(IB3:IB42="D"))+SUMPRODUCT((HX3:HX42=FM46)*(IA3:IA42=FM47)*(IB3:IB42="D"))</f>
        <v>0</v>
      </c>
      <c r="FP47" s="221">
        <f ca="1">SUMPRODUCT((HX3:HX42=FM47)*(IA3:IA42=FM48)*(IB3:IB42="L"))+SUMPRODUCT((HX3:HX42=FM47)*(IA3:IA42=FM45)*(IB3:IB42="L"))+SUMPRODUCT((HX3:HX42=FM47)*(IA3:IA42=FM46)*(IB3:IB42="L"))+SUMPRODUCT((HX3:HX42=FM48)*(IA3:IA42=FM47)*(IC3:IC42="L"))+SUMPRODUCT((HX3:HX42=FM45)*(IA3:IA42=FM47)*(IC3:IC42="L"))+SUMPRODUCT((HX3:HX42=FM46)*(IA3:IA42=FM47)*(IC3:IC42="L"))</f>
        <v>0</v>
      </c>
      <c r="FQ47" s="221">
        <f ca="1">SUMPRODUCT((HX3:HX42=FM47)*(IA3:IA42=FM48)*HY3:HY42)+SUMPRODUCT((HX3:HX42=FM47)*(IA3:IA42=FM44)*HY3:HY42)+SUMPRODUCT((HX3:HX42=FM47)*(IA3:IA42=FM45)*HY3:HY42)+SUMPRODUCT((HX3:HX42=FM47)*(IA3:IA42=FM46)*HY3:HY42)+SUMPRODUCT((HX3:HX42=FM48)*(IA3:IA42=FM47)*HZ3:HZ42)+SUMPRODUCT((HX3:HX42=FM44)*(IA3:IA42=FM47)*HZ3:HZ42)+SUMPRODUCT((HX3:HX42=FM45)*(IA3:IA42=FM47)*HZ3:HZ42)+SUMPRODUCT((HX3:HX42=FM46)*(IA3:IA42=FM47)*HZ3:HZ42)</f>
        <v>0</v>
      </c>
      <c r="FR47" s="221">
        <f ca="1">SUMPRODUCT((HX3:HX42=FM47)*(IA3:IA42=FM48)*HZ3:HZ42)+SUMPRODUCT((HX3:HX42=FM47)*(IA3:IA42=FM44)*HZ3:HZ42)+SUMPRODUCT((HX3:HX42=FM47)*(IA3:IA42=FM45)*HZ3:HZ42)+SUMPRODUCT((HX3:HX42=FM47)*(IA3:IA42=FM46)*HZ3:HZ42)+SUMPRODUCT((HX3:HX42=FM48)*(IA3:IA42=FM47)*HY3:HY42)+SUMPRODUCT((HX3:HX42=FM44)*(IA3:IA42=FM47)*HY3:HY42)+SUMPRODUCT((HX3:HX42=FM45)*(IA3:IA42=FM47)*HY3:HY42)+SUMPRODUCT((HX3:HX42=FM46)*(IA3:IA42=FM47)*HY3:HY42)</f>
        <v>0</v>
      </c>
      <c r="FS47" s="221">
        <f ca="1">FQ47-FR47+1000</f>
        <v>1000</v>
      </c>
      <c r="FT47" s="221" t="str">
        <f t="shared" ca="1" si="185"/>
        <v/>
      </c>
      <c r="FU47" s="221" t="str">
        <f ca="1">IF(FM47&lt;&gt;"",VLOOKUP(FM47,DZ4:EF40,7,FALSE),"")</f>
        <v/>
      </c>
      <c r="FV47" s="221" t="str">
        <f ca="1">IF(FM47&lt;&gt;"",VLOOKUP(FM47,DZ4:EF40,5,FALSE),"")</f>
        <v/>
      </c>
      <c r="FW47" s="221" t="str">
        <f ca="1">IF(FM47&lt;&gt;"",VLOOKUP(FM47,DZ4:EH40,9,FALSE),"")</f>
        <v/>
      </c>
      <c r="FX47" s="221" t="str">
        <f t="shared" ca="1" si="186"/>
        <v/>
      </c>
      <c r="FY47" s="221" t="str">
        <f ca="1">IF(FM47&lt;&gt;"",RANK(FX47,FX44:FX47),"")</f>
        <v/>
      </c>
      <c r="FZ47" s="221" t="str">
        <f ca="1">IF(FM47&lt;&gt;"",SUMPRODUCT((FX44:FX47=FX47)*(FS44:FS47&gt;FS47)),"")</f>
        <v/>
      </c>
      <c r="GA47" s="221" t="str">
        <f ca="1">IF(FM47&lt;&gt;"",SUMPRODUCT((FX44:FX47=FX47)*(FS44:FS47=FS47)*(FQ44:FQ47&gt;FQ47)),"")</f>
        <v/>
      </c>
      <c r="GB47" s="221" t="str">
        <f ca="1">IF(FM47&lt;&gt;"",SUMPRODUCT((FX44:FX47=FX47)*(FS44:FS47=FS47)*(FQ44:FQ47=FQ47)*(FU44:FU47&gt;FU47)),"")</f>
        <v/>
      </c>
      <c r="GC47" s="221" t="str">
        <f ca="1">IF(FM47&lt;&gt;"",SUMPRODUCT((FX44:FX47=FX47)*(FS44:FS47=FS47)*(FQ44:FQ47=FQ47)*(FU44:FU47=FU47)*(FV44:FV47&gt;FV47)),"")</f>
        <v/>
      </c>
      <c r="GD47" s="221" t="str">
        <f ca="1">IF(FM47&lt;&gt;"",SUMPRODUCT((FX44:FX47=FX47)*(FS44:FS47=FS47)*(FQ44:FQ47=FQ47)*(FU44:FU47=FU47)*(FV44:FV47=FV47)*(FW44:FW47&gt;FW47)),"")</f>
        <v/>
      </c>
      <c r="GE47" s="221" t="str">
        <f t="shared" ca="1" si="188"/>
        <v/>
      </c>
    </row>
    <row r="49" spans="2:187" x14ac:dyDescent="0.2">
      <c r="X49" s="221" t="s">
        <v>182</v>
      </c>
    </row>
    <row r="50" spans="2:187" x14ac:dyDescent="0.2">
      <c r="B50" s="221" t="str">
        <f>B4</f>
        <v>France</v>
      </c>
      <c r="C50" s="221" t="s">
        <v>121</v>
      </c>
      <c r="T50" s="221">
        <f>IF(U51="",SUM(AG11:AL11),IF(U52="",SUM(AG12:AL12),IF(U53="",SUM(AG13:AL13),IF(U54="",SUM(AG14:AL14),0))))</f>
        <v>0</v>
      </c>
      <c r="X50" s="221" t="s">
        <v>183</v>
      </c>
      <c r="AN50" s="221">
        <f>IF(AO52="",SUM(BA12:BF12),IF(AO53="",SUM(BA13:BF13),IF(AO54="",SUM(BA14:BF14),0)))</f>
        <v>0</v>
      </c>
      <c r="ER50" s="221">
        <f ca="1">IF(ES51="",SUM(FE11:FJ11),IF(ES52="",SUM(FE12:FJ12),IF(ES53="",SUM(FE13:FJ13),IF(ES54="",SUM(FE14:FJ14),0))))</f>
        <v>0</v>
      </c>
      <c r="FL50" s="221">
        <f ca="1">IF(FM52="",SUM(FY12:GD12),IF(FM53="",SUM(FY13:GD13),IF(FM54="",SUM(FY14:GD14),0)))</f>
        <v>0</v>
      </c>
    </row>
    <row r="51" spans="2:187" x14ac:dyDescent="0.2">
      <c r="B51" s="221" t="str">
        <f t="shared" ref="B51:B53" si="189">B5</f>
        <v>Romania</v>
      </c>
      <c r="C51" s="221" t="s">
        <v>122</v>
      </c>
      <c r="I51" s="221">
        <f>SUMPRODUCT((I11:I14=I11)*(H11:H14=H11)*(F11:F14&gt;F11))+1</f>
        <v>1</v>
      </c>
      <c r="T51" s="221">
        <f>IF(U11&lt;&gt;"",SUMPRODUCT((AB11:AB14=AB11)*(AA11:AA14=AA11)*(Y11:Y14=Y11)*(Z11:Z14=Z11)),"")</f>
        <v>4</v>
      </c>
      <c r="U51" s="221" t="str">
        <f>IF(AND(T51&lt;&gt;"",T51&gt;1),U11,"")</f>
        <v>Wales</v>
      </c>
      <c r="V51" s="221">
        <f>SUMPRODUCT((CZ3:CZ42=U51)*(DC3:DC42=U52)*(DD3:DD42="W"))+SUMPRODUCT((CZ3:CZ42=U51)*(DC3:DC42=U53)*(DD3:DD42="W"))+SUMPRODUCT((CZ3:CZ42=U51)*(DC3:DC42=U54)*(DD3:DD42="W"))+SUMPRODUCT((CZ3:CZ42=U51)*(DC3:DC42=U55)*(DD3:DD42="W"))+SUMPRODUCT((CZ3:CZ42=U52)*(DC3:DC42=U51)*(DE3:DE42="W"))+SUMPRODUCT((CZ3:CZ42=U53)*(DC3:DC42=U51)*(DE3:DE42="W"))+SUMPRODUCT((CZ3:CZ42=U54)*(DC3:DC42=U51)*(DE3:DE42="W"))+SUMPRODUCT((CZ3:CZ42=U55)*(DC3:DC42=U51)*(DE3:DE42="W"))</f>
        <v>0</v>
      </c>
      <c r="W51" s="221">
        <f>SUMPRODUCT((CZ3:CZ42=U51)*(DC3:DC42=U52)*(DD3:DD42="D"))+SUMPRODUCT((CZ3:CZ42=U51)*(DC3:DC42=U53)*(DD3:DD42="D"))+SUMPRODUCT((CZ3:CZ42=U51)*(DC3:DC42=U54)*(DD3:DD42="D"))+SUMPRODUCT((CZ3:CZ42=U51)*(DC3:DC42=U55)*(DD3:DD42="D"))+SUMPRODUCT((CZ3:CZ42=U52)*(DC3:DC42=U51)*(DD3:DD42="D"))+SUMPRODUCT((CZ3:CZ42=U53)*(DC3:DC42=U51)*(DD3:DD42="D"))+SUMPRODUCT((CZ3:CZ42=U54)*(DC3:DC42=U51)*(DD3:DD42="D"))+SUMPRODUCT((CZ3:CZ42=U55)*(DC3:DC42=U51)*(DD3:DD42="D"))</f>
        <v>0</v>
      </c>
      <c r="X51" s="221">
        <f>SUMPRODUCT((CZ3:CZ42=U51)*(DC3:DC42=U52)*(DD3:DD42="L"))+SUMPRODUCT((CZ3:CZ42=U51)*(DC3:DC42=U53)*(DD3:DD42="L"))+SUMPRODUCT((CZ3:CZ42=U51)*(DC3:DC42=U54)*(DD3:DD42="L"))+SUMPRODUCT((CZ3:CZ42=U51)*(DC3:DC42=U55)*(DD3:DD42="L"))+SUMPRODUCT((CZ3:CZ42=U52)*(DC3:DC42=U51)*(DE3:DE42="L"))+SUMPRODUCT((CZ3:CZ42=U53)*(DC3:DC42=U51)*(DE3:DE42="L"))+SUMPRODUCT((CZ3:CZ42=U54)*(DC3:DC42=U51)*(DE3:DE42="L"))+SUMPRODUCT((CZ3:CZ42=U55)*(DC3:DC42=U51)*(DE3:DE42="L"))</f>
        <v>0</v>
      </c>
      <c r="Y51" s="221">
        <f>SUMPRODUCT((CZ3:CZ42=U51)*(DC3:DC42=U52)*DA3:DA42)+SUMPRODUCT((CZ3:CZ42=U51)*(DC3:DC42=U53)*DA3:DA42)+SUMPRODUCT((CZ3:CZ42=U51)*(DC3:DC42=U54)*DA3:DA42)+SUMPRODUCT((CZ3:CZ42=U51)*(DC3:DC42=U55)*DA3:DA42)+SUMPRODUCT((CZ3:CZ42=U52)*(DC3:DC42=U51)*DB3:DB42)+SUMPRODUCT((CZ3:CZ42=U53)*(DC3:DC42=U51)*DB3:DB42)+SUMPRODUCT((CZ3:CZ42=U54)*(DC3:DC42=U51)*DB3:DB42)+SUMPRODUCT((CZ3:CZ42=U55)*(DC3:DC42=U51)*DB3:DB42)</f>
        <v>0</v>
      </c>
      <c r="Z51" s="221">
        <f>SUMPRODUCT((CZ3:CZ42=U51)*(DC3:DC42=U52)*DB3:DB42)+SUMPRODUCT((CZ3:CZ42=U51)*(DC3:DC42=U53)*DB3:DB42)+SUMPRODUCT((CZ3:CZ42=U51)*(DC3:DC42=U54)*DB3:DB42)+SUMPRODUCT((CZ3:CZ42=U51)*(DC3:DC42=U55)*DB3:DB42)+SUMPRODUCT((CZ3:CZ42=U52)*(DC3:DC42=U51)*DA3:DA42)+SUMPRODUCT((CZ3:CZ42=U53)*(DC3:DC42=U51)*DA3:DA42)+SUMPRODUCT((CZ3:CZ42=U54)*(DC3:DC42=U51)*DA3:DA42)+SUMPRODUCT((CZ3:CZ42=U55)*(DC3:DC42=U51)*DA3:DA42)</f>
        <v>0</v>
      </c>
      <c r="AA51" s="221">
        <f>Y51-Z51+1000</f>
        <v>1000</v>
      </c>
      <c r="AB51" s="221">
        <f t="shared" ref="AB51:AB54" si="190">IF(U51&lt;&gt;"",V51*3+W51*1,"")</f>
        <v>0</v>
      </c>
      <c r="AC51" s="221">
        <f>IF(U51&lt;&gt;"",VLOOKUP(U51,B4:H40,7,FALSE),"")</f>
        <v>1000</v>
      </c>
      <c r="AD51" s="221">
        <f>IF(U51&lt;&gt;"",VLOOKUP(U51,B4:H40,5,FALSE),"")</f>
        <v>0</v>
      </c>
      <c r="AE51" s="221">
        <f>IF(U51&lt;&gt;"",VLOOKUP(U51,B4:J40,9,FALSE),"")</f>
        <v>3</v>
      </c>
      <c r="AF51" s="221">
        <f>AB51</f>
        <v>0</v>
      </c>
      <c r="AG51" s="221">
        <f>IF(U51&lt;&gt;"",RANK(AF51,AF51:AF54),"")</f>
        <v>1</v>
      </c>
      <c r="AH51" s="221">
        <f>IF(U51&lt;&gt;"",SUMPRODUCT((AF51:AF54=AF51)*(AA51:AA54&gt;AA51)),"")</f>
        <v>0</v>
      </c>
      <c r="AI51" s="221">
        <f>IF(U51&lt;&gt;"",SUMPRODUCT((AF51:AF54=AF51)*(AA51:AA54=AA51)*(Y51:Y54&gt;Y51)),"")</f>
        <v>0</v>
      </c>
      <c r="AJ51" s="221">
        <f>IF(U51&lt;&gt;"",SUMPRODUCT((AF51:AF54=AF51)*(AA51:AA54=AA51)*(Y51:Y54=Y51)*(AC51:AC54&gt;AC51)),"")</f>
        <v>0</v>
      </c>
      <c r="AK51" s="221">
        <f>IF(U51&lt;&gt;"",SUMPRODUCT((AF51:AF54=AF51)*(AA51:AA54=AA51)*(Y51:Y54=Y51)*(AC51:AC54=AC51)*(AD51:AD54&gt;AD51)),"")</f>
        <v>0</v>
      </c>
      <c r="AL51" s="221">
        <f>IF(U51&lt;&gt;"",SUMPRODUCT((AF51:AF54=AF51)*(AA51:AA54=AA51)*(Y51:Y54=Y51)*(AC51:AC54=AC51)*(AD51:AD54=AD51)*(AE51:AE54&gt;AE51)),"")</f>
        <v>3</v>
      </c>
      <c r="AM51" s="221">
        <f>IF(U51&lt;&gt;"",SUM(AG51:AL51),"")</f>
        <v>4</v>
      </c>
      <c r="EG51" s="221">
        <f ca="1">SUMPRODUCT((EG11:EG14=EG11)*(EF11:EF14=EF11)*(ED11:ED14&gt;ED11))+1</f>
        <v>1</v>
      </c>
      <c r="ER51" s="221">
        <f ca="1">IF(ES11&lt;&gt;"",SUMPRODUCT((EZ11:EZ14=EZ11)*(EY11:EY14=EY11)*(EW11:EW14=EW11)*(EX11:EX14=EX11)),"")</f>
        <v>4</v>
      </c>
      <c r="ES51" s="221" t="str">
        <f ca="1">IF(AND(ER51&lt;&gt;"",ER51&gt;1),ES11,"")</f>
        <v>Wales</v>
      </c>
      <c r="ET51" s="221">
        <f ca="1">SUMPRODUCT((HX3:HX42=ES51)*(IA3:IA42=ES52)*(IB3:IB42="W"))+SUMPRODUCT((HX3:HX42=ES51)*(IA3:IA42=ES53)*(IB3:IB42="W"))+SUMPRODUCT((HX3:HX42=ES51)*(IA3:IA42=ES54)*(IB3:IB42="W"))+SUMPRODUCT((HX3:HX42=ES51)*(IA3:IA42=ES55)*(IB3:IB42="W"))+SUMPRODUCT((HX3:HX42=ES52)*(IA3:IA42=ES51)*(IC3:IC42="W"))+SUMPRODUCT((HX3:HX42=ES53)*(IA3:IA42=ES51)*(IC3:IC42="W"))+SUMPRODUCT((HX3:HX42=ES54)*(IA3:IA42=ES51)*(IC3:IC42="W"))+SUMPRODUCT((HX3:HX42=ES55)*(IA3:IA42=ES51)*(IC3:IC42="W"))</f>
        <v>0</v>
      </c>
      <c r="EU51" s="221">
        <f ca="1">SUMPRODUCT((HX3:HX42=ES51)*(IA3:IA42=ES52)*(IB3:IB42="D"))+SUMPRODUCT((HX3:HX42=ES51)*(IA3:IA42=ES53)*(IB3:IB42="D"))+SUMPRODUCT((HX3:HX42=ES51)*(IA3:IA42=ES54)*(IB3:IB42="D"))+SUMPRODUCT((HX3:HX42=ES51)*(IA3:IA42=ES55)*(IB3:IB42="D"))+SUMPRODUCT((HX3:HX42=ES52)*(IA3:IA42=ES51)*(IB3:IB42="D"))+SUMPRODUCT((HX3:HX42=ES53)*(IA3:IA42=ES51)*(IB3:IB42="D"))+SUMPRODUCT((HX3:HX42=ES54)*(IA3:IA42=ES51)*(IB3:IB42="D"))+SUMPRODUCT((HX3:HX42=ES55)*(IA3:IA42=ES51)*(IB3:IB42="D"))</f>
        <v>0</v>
      </c>
      <c r="EV51" s="221">
        <f ca="1">SUMPRODUCT((HX3:HX42=ES51)*(IA3:IA42=ES52)*(IB3:IB42="L"))+SUMPRODUCT((HX3:HX42=ES51)*(IA3:IA42=ES53)*(IB3:IB42="L"))+SUMPRODUCT((HX3:HX42=ES51)*(IA3:IA42=ES54)*(IB3:IB42="L"))+SUMPRODUCT((HX3:HX42=ES51)*(IA3:IA42=ES55)*(IB3:IB42="L"))+SUMPRODUCT((HX3:HX42=ES52)*(IA3:IA42=ES51)*(IC3:IC42="L"))+SUMPRODUCT((HX3:HX42=ES53)*(IA3:IA42=ES51)*(IC3:IC42="L"))+SUMPRODUCT((HX3:HX42=ES54)*(IA3:IA42=ES51)*(IC3:IC42="L"))+SUMPRODUCT((HX3:HX42=ES55)*(IA3:IA42=ES51)*(IC3:IC42="L"))</f>
        <v>0</v>
      </c>
      <c r="EW51" s="221">
        <f ca="1">SUMPRODUCT((HX3:HX42=ES51)*(IA3:IA42=ES52)*HY3:HY42)+SUMPRODUCT((HX3:HX42=ES51)*(IA3:IA42=ES53)*HY3:HY42)+SUMPRODUCT((HX3:HX42=ES51)*(IA3:IA42=ES54)*HY3:HY42)+SUMPRODUCT((HX3:HX42=ES51)*(IA3:IA42=ES55)*HY3:HY42)+SUMPRODUCT((HX3:HX42=ES52)*(IA3:IA42=ES51)*HZ3:HZ42)+SUMPRODUCT((HX3:HX42=ES53)*(IA3:IA42=ES51)*HZ3:HZ42)+SUMPRODUCT((HX3:HX42=ES54)*(IA3:IA42=ES51)*HZ3:HZ42)+SUMPRODUCT((HX3:HX42=ES55)*(IA3:IA42=ES51)*HZ3:HZ42)</f>
        <v>0</v>
      </c>
      <c r="EX51" s="221">
        <f ca="1">SUMPRODUCT((HX3:HX42=ES51)*(IA3:IA42=ES52)*HZ3:HZ42)+SUMPRODUCT((HX3:HX42=ES51)*(IA3:IA42=ES53)*HZ3:HZ42)+SUMPRODUCT((HX3:HX42=ES51)*(IA3:IA42=ES54)*HZ3:HZ42)+SUMPRODUCT((HX3:HX42=ES51)*(IA3:IA42=ES55)*HZ3:HZ42)+SUMPRODUCT((HX3:HX42=ES52)*(IA3:IA42=ES51)*HY3:HY42)+SUMPRODUCT((HX3:HX42=ES53)*(IA3:IA42=ES51)*HY3:HY42)+SUMPRODUCT((HX3:HX42=ES54)*(IA3:IA42=ES51)*HY3:HY42)+SUMPRODUCT((HX3:HX42=ES55)*(IA3:IA42=ES51)*HY3:HY42)</f>
        <v>0</v>
      </c>
      <c r="EY51" s="221">
        <f ca="1">EW51-EX51+1000</f>
        <v>1000</v>
      </c>
      <c r="EZ51" s="221">
        <f t="shared" ref="EZ51:EZ54" ca="1" si="191">IF(ES51&lt;&gt;"",ET51*3+EU51*1,"")</f>
        <v>0</v>
      </c>
      <c r="FA51" s="221">
        <f ca="1">IF(ES51&lt;&gt;"",VLOOKUP(ES51,DZ4:EF40,7,FALSE),"")</f>
        <v>1000</v>
      </c>
      <c r="FB51" s="221">
        <f ca="1">IF(ES51&lt;&gt;"",VLOOKUP(ES51,DZ4:EF40,5,FALSE),"")</f>
        <v>0</v>
      </c>
      <c r="FC51" s="221">
        <f ca="1">IF(ES51&lt;&gt;"",VLOOKUP(ES51,DZ4:EH40,9,FALSE),"")</f>
        <v>3</v>
      </c>
      <c r="FD51" s="221">
        <f ca="1">EZ51</f>
        <v>0</v>
      </c>
      <c r="FE51" s="221">
        <f ca="1">IF(ES51&lt;&gt;"",RANK(FD51,FD51:FD54),"")</f>
        <v>1</v>
      </c>
      <c r="FF51" s="221">
        <f ca="1">IF(ES51&lt;&gt;"",SUMPRODUCT((FD51:FD54=FD51)*(EY51:EY54&gt;EY51)),"")</f>
        <v>0</v>
      </c>
      <c r="FG51" s="221">
        <f ca="1">IF(ES51&lt;&gt;"",SUMPRODUCT((FD51:FD54=FD51)*(EY51:EY54=EY51)*(EW51:EW54&gt;EW51)),"")</f>
        <v>0</v>
      </c>
      <c r="FH51" s="221">
        <f ca="1">IF(ES51&lt;&gt;"",SUMPRODUCT((FD51:FD54=FD51)*(EY51:EY54=EY51)*(EW51:EW54=EW51)*(FA51:FA54&gt;FA51)),"")</f>
        <v>0</v>
      </c>
      <c r="FI51" s="221">
        <f ca="1">IF(ES51&lt;&gt;"",SUMPRODUCT((FD51:FD54=FD51)*(EY51:EY54=EY51)*(EW51:EW54=EW51)*(FA51:FA54=FA51)*(FB51:FB54&gt;FB51)),"")</f>
        <v>0</v>
      </c>
      <c r="FJ51" s="221">
        <f ca="1">IF(ES51&lt;&gt;"",SUMPRODUCT((FD51:FD54=FD51)*(EY51:EY54=EY51)*(EW51:EW54=EW51)*(FA51:FA54=FA51)*(FB51:FB54=FB51)*(FC51:FC54&gt;FC51)),"")</f>
        <v>3</v>
      </c>
      <c r="FK51" s="221">
        <f ca="1">IF(ES51&lt;&gt;"",SUM(FE51:FJ51),"")</f>
        <v>4</v>
      </c>
    </row>
    <row r="52" spans="2:187" x14ac:dyDescent="0.2">
      <c r="B52" s="221" t="str">
        <f t="shared" si="189"/>
        <v>Albania</v>
      </c>
      <c r="C52" s="221" t="s">
        <v>123</v>
      </c>
      <c r="I52" s="221">
        <f>SUMPRODUCT((I11:I14=I12)*(H11:H14=H12)*(F11:F14&gt;F12))+1</f>
        <v>1</v>
      </c>
      <c r="T52" s="221">
        <f>IF(U12&lt;&gt;"",SUMPRODUCT((AB11:AB14=AB12)*(AA11:AA14=AA12)*(Y11:Y14=Y12)*(Z11:Z14=Z12)),"")</f>
        <v>4</v>
      </c>
      <c r="U52" s="221" t="str">
        <f t="shared" ref="U52:U54" si="192">IF(AND(T52&lt;&gt;"",T52&gt;1),U12,"")</f>
        <v>Slovakia</v>
      </c>
      <c r="V52" s="221">
        <f>SUMPRODUCT((CZ3:CZ42=U52)*(DC3:DC42=U53)*(DD3:DD42="W"))+SUMPRODUCT((CZ3:CZ42=U52)*(DC3:DC42=U54)*(DD3:DD42="W"))+SUMPRODUCT((CZ3:CZ42=U52)*(DC3:DC42=U55)*(DD3:DD42="W"))+SUMPRODUCT((CZ3:CZ42=U52)*(DC3:DC42=U51)*(DD3:DD42="W"))+SUMPRODUCT((CZ3:CZ42=U53)*(DC3:DC42=U52)*(DE3:DE42="W"))+SUMPRODUCT((CZ3:CZ42=U54)*(DC3:DC42=U52)*(DE3:DE42="W"))+SUMPRODUCT((CZ3:CZ42=U55)*(DC3:DC42=U52)*(DE3:DE42="W"))+SUMPRODUCT((CZ3:CZ42=U51)*(DC3:DC42=U52)*(DE3:DE42="W"))</f>
        <v>0</v>
      </c>
      <c r="W52" s="221">
        <f>SUMPRODUCT((CZ3:CZ42=U52)*(DC3:DC42=U53)*(DD3:DD42="D"))+SUMPRODUCT((CZ3:CZ42=U52)*(DC3:DC42=U54)*(DD3:DD42="D"))+SUMPRODUCT((CZ3:CZ42=U52)*(DC3:DC42=U55)*(DD3:DD42="D"))+SUMPRODUCT((CZ3:CZ42=U52)*(DC3:DC42=U51)*(DD3:DD42="D"))+SUMPRODUCT((CZ3:CZ42=U53)*(DC3:DC42=U52)*(DD3:DD42="D"))+SUMPRODUCT((CZ3:CZ42=U54)*(DC3:DC42=U52)*(DD3:DD42="D"))+SUMPRODUCT((CZ3:CZ42=U55)*(DC3:DC42=U52)*(DD3:DD42="D"))+SUMPRODUCT((CZ3:CZ42=U51)*(DC3:DC42=U52)*(DD3:DD42="D"))</f>
        <v>0</v>
      </c>
      <c r="X52" s="221">
        <f>SUMPRODUCT((CZ3:CZ42=U52)*(DC3:DC42=U53)*(DD3:DD42="L"))+SUMPRODUCT((CZ3:CZ42=U52)*(DC3:DC42=U54)*(DD3:DD42="L"))+SUMPRODUCT((CZ3:CZ42=U52)*(DC3:DC42=U55)*(DD3:DD42="L"))+SUMPRODUCT((CZ3:CZ42=U52)*(DC3:DC42=U51)*(DD3:DD42="L"))+SUMPRODUCT((CZ3:CZ42=U53)*(DC3:DC42=U52)*(DE3:DE42="L"))+SUMPRODUCT((CZ3:CZ42=U54)*(DC3:DC42=U52)*(DE3:DE42="L"))+SUMPRODUCT((CZ3:CZ42=U55)*(DC3:DC42=U52)*(DE3:DE42="L"))+SUMPRODUCT((CZ3:CZ42=U51)*(DC3:DC42=U52)*(DE3:DE42="L"))</f>
        <v>0</v>
      </c>
      <c r="Y52" s="221">
        <f>SUMPRODUCT((CZ3:CZ42=U52)*(DC3:DC42=U53)*DA3:DA42)+SUMPRODUCT((CZ3:CZ42=U52)*(DC3:DC42=U54)*DA3:DA42)+SUMPRODUCT((CZ3:CZ42=U52)*(DC3:DC42=U55)*DA3:DA42)+SUMPRODUCT((CZ3:CZ42=U52)*(DC3:DC42=U51)*DA3:DA42)+SUMPRODUCT((CZ3:CZ42=U53)*(DC3:DC42=U52)*DB3:DB42)+SUMPRODUCT((CZ3:CZ42=U54)*(DC3:DC42=U52)*DB3:DB42)+SUMPRODUCT((CZ3:CZ42=U55)*(DC3:DC42=U52)*DB3:DB42)+SUMPRODUCT((CZ3:CZ42=U51)*(DC3:DC42=U52)*DB3:DB42)</f>
        <v>0</v>
      </c>
      <c r="Z52" s="221">
        <f>SUMPRODUCT((CZ3:CZ42=U52)*(DC3:DC42=U53)*DB3:DB42)+SUMPRODUCT((CZ3:CZ42=U52)*(DC3:DC42=U54)*DB3:DB42)+SUMPRODUCT((CZ3:CZ42=U52)*(DC3:DC42=U55)*DB3:DB42)+SUMPRODUCT((CZ3:CZ42=U52)*(DC3:DC42=U51)*DB3:DB42)+SUMPRODUCT((CZ3:CZ42=U53)*(DC3:DC42=U52)*DA3:DA42)+SUMPRODUCT((CZ3:CZ42=U54)*(DC3:DC42=U52)*DA3:DA42)+SUMPRODUCT((CZ3:CZ42=U55)*(DC3:DC42=U52)*DA3:DA42)+SUMPRODUCT((CZ3:CZ42=U51)*(DC3:DC42=U52)*DA3:DA42)</f>
        <v>0</v>
      </c>
      <c r="AA52" s="221">
        <f>Y52-Z52+1000</f>
        <v>1000</v>
      </c>
      <c r="AB52" s="221">
        <f t="shared" si="190"/>
        <v>0</v>
      </c>
      <c r="AC52" s="221">
        <f>IF(U52&lt;&gt;"",VLOOKUP(U52,B4:H40,7,FALSE),"")</f>
        <v>1000</v>
      </c>
      <c r="AD52" s="221">
        <f>IF(U52&lt;&gt;"",VLOOKUP(U52,B4:H40,5,FALSE),"")</f>
        <v>0</v>
      </c>
      <c r="AE52" s="221">
        <f>IF(U52&lt;&gt;"",VLOOKUP(U52,B4:J40,9,FALSE),"")</f>
        <v>8</v>
      </c>
      <c r="AF52" s="221">
        <f t="shared" ref="AF52:AF54" si="193">AB52</f>
        <v>0</v>
      </c>
      <c r="AG52" s="221">
        <f>IF(U52&lt;&gt;"",RANK(AF52,AF51:AF54),"")</f>
        <v>1</v>
      </c>
      <c r="AH52" s="221">
        <f>IF(U52&lt;&gt;"",SUMPRODUCT((AF51:AF54=AF52)*(AA51:AA54&gt;AA52)),"")</f>
        <v>0</v>
      </c>
      <c r="AI52" s="221">
        <f>IF(U52&lt;&gt;"",SUMPRODUCT((AF51:AF54=AF52)*(AA51:AA54=AA52)*(Y51:Y54&gt;Y52)),"")</f>
        <v>0</v>
      </c>
      <c r="AJ52" s="221">
        <f>IF(U52&lt;&gt;"",SUMPRODUCT((AF51:AF54=AF52)*(AA51:AA54=AA52)*(Y51:Y54=Y52)*(AC51:AC54&gt;AC52)),"")</f>
        <v>0</v>
      </c>
      <c r="AK52" s="221">
        <f>IF(U52&lt;&gt;"",SUMPRODUCT((AF51:AF54=AF52)*(AA51:AA54=AA52)*(Y51:Y54=Y52)*(AC51:AC54=AC52)*(AD51:AD54&gt;AD52)),"")</f>
        <v>0</v>
      </c>
      <c r="AL52" s="221">
        <f>IF(U52&lt;&gt;"",SUMPRODUCT((AF51:AF54=AF52)*(AA51:AA54=AA52)*(Y51:Y54=Y52)*(AC51:AC54=AC52)*(AD51:AD54=AD52)*(AE51:AE54&gt;AE52)),"")</f>
        <v>2</v>
      </c>
      <c r="AM52" s="221">
        <f t="shared" ref="AM52:AM54" si="194">IF(U52&lt;&gt;"",SUM(AG52:AL52),"")</f>
        <v>3</v>
      </c>
      <c r="AN52" s="221" t="str">
        <f>IF(AO12&lt;&gt;"",SUMPRODUCT((AV11:AV14=AV12)*(AU11:AU14=AU12)*(AS11:AS14=AS12)*(AT11:AT14=AT12)),"")</f>
        <v/>
      </c>
      <c r="AO52" s="221" t="str">
        <f t="shared" ref="AO52:AO54" si="195">IF(AND(AN52&lt;&gt;"",AN52&gt;1),AO12,"")</f>
        <v/>
      </c>
      <c r="AP52" s="221">
        <f>SUMPRODUCT((CZ3:CZ42=AO52)*(DC3:DC42=AO53)*(DD3:DD42="W"))+SUMPRODUCT((CZ3:CZ42=AO52)*(DC3:DC42=AO54)*(DD3:DD42="W"))+SUMPRODUCT((CZ3:CZ42=AO52)*(DC3:DC42=AO55)*(DD3:DD42="W"))+SUMPRODUCT((CZ3:CZ42=AO53)*(DC3:DC42=AO52)*(DE3:DE42="W"))+SUMPRODUCT((CZ3:CZ42=AO54)*(DC3:DC42=AO52)*(DE3:DE42="W"))+SUMPRODUCT((CZ3:CZ42=AO55)*(DC3:DC42=AO52)*(DE3:DE42="W"))</f>
        <v>0</v>
      </c>
      <c r="AQ52" s="221">
        <f>SUMPRODUCT((CZ3:CZ42=AO52)*(DC3:DC42=AO53)*(DD3:DD42="D"))+SUMPRODUCT((CZ3:CZ42=AO52)*(DC3:DC42=AO54)*(DD3:DD42="D"))+SUMPRODUCT((CZ3:CZ42=AO52)*(DC3:DC42=AO55)*(DD3:DD42="D"))+SUMPRODUCT((CZ3:CZ42=AO53)*(DC3:DC42=AO52)*(DD3:DD42="D"))+SUMPRODUCT((CZ3:CZ42=AO54)*(DC3:DC42=AO52)*(DD3:DD42="D"))+SUMPRODUCT((CZ3:CZ42=AO55)*(DC3:DC42=AO52)*(DD3:DD42="D"))</f>
        <v>0</v>
      </c>
      <c r="AR52" s="221">
        <f>SUMPRODUCT((CZ3:CZ42=AO52)*(DC3:DC42=AO53)*(DD3:DD42="L"))+SUMPRODUCT((CZ3:CZ42=AO52)*(DC3:DC42=AO54)*(DD3:DD42="L"))+SUMPRODUCT((CZ3:CZ42=AO52)*(DC3:DC42=AO55)*(DD3:DD42="L"))+SUMPRODUCT((CZ3:CZ42=AO53)*(DC3:DC42=AO52)*(DE3:DE42="L"))+SUMPRODUCT((CZ3:CZ42=AO54)*(DC3:DC42=AO52)*(DE3:DE42="L"))+SUMPRODUCT((CZ3:CZ42=AO55)*(DC3:DC42=AO52)*(DE3:DE42="L"))</f>
        <v>0</v>
      </c>
      <c r="AS52" s="221">
        <f>SUMPRODUCT((CZ3:CZ42=AO52)*(DC3:DC42=AO53)*DA3:DA42)+SUMPRODUCT((CZ3:CZ42=AO52)*(DC3:DC42=AO54)*DA3:DA42)+SUMPRODUCT((CZ3:CZ42=AO52)*(DC3:DC42=AO55)*DA3:DA42)+SUMPRODUCT((CZ3:CZ42=AO52)*(DC3:DC42=AO51)*DA3:DA42)+SUMPRODUCT((CZ3:CZ42=AO53)*(DC3:DC42=AO52)*DB3:DB42)+SUMPRODUCT((CZ3:CZ42=AO54)*(DC3:DC42=AO52)*DB3:DB42)+SUMPRODUCT((CZ3:CZ42=AO55)*(DC3:DC42=AO52)*DB3:DB42)+SUMPRODUCT((CZ3:CZ42=AO51)*(DC3:DC42=AO52)*DB3:DB42)</f>
        <v>0</v>
      </c>
      <c r="AT52" s="221">
        <f>SUMPRODUCT((CZ3:CZ42=AO52)*(DC3:DC42=AO53)*DB3:DB42)+SUMPRODUCT((CZ3:CZ42=AO52)*(DC3:DC42=AO54)*DB3:DB42)+SUMPRODUCT((CZ3:CZ42=AO52)*(DC3:DC42=AO55)*DB3:DB42)+SUMPRODUCT((CZ3:CZ42=AO52)*(DC3:DC42=AO51)*DB3:DB42)+SUMPRODUCT((CZ3:CZ42=AO53)*(DC3:DC42=AO52)*DA3:DA42)+SUMPRODUCT((CZ3:CZ42=AO54)*(DC3:DC42=AO52)*DA3:DA42)+SUMPRODUCT((CZ3:CZ42=AO55)*(DC3:DC42=AO52)*DA3:DA42)+SUMPRODUCT((CZ3:CZ42=AO51)*(DC3:DC42=AO52)*DA3:DA42)</f>
        <v>0</v>
      </c>
      <c r="AU52" s="221">
        <f>AS52-AT52+1000</f>
        <v>1000</v>
      </c>
      <c r="AV52" s="221" t="str">
        <f t="shared" ref="AV52:AV54" si="196">IF(AO52&lt;&gt;"",AP52*3+AQ52*1,"")</f>
        <v/>
      </c>
      <c r="AW52" s="221" t="str">
        <f>IF(AO52&lt;&gt;"",VLOOKUP(AO52,B4:H40,7,FALSE),"")</f>
        <v/>
      </c>
      <c r="AX52" s="221" t="str">
        <f>IF(AO52&lt;&gt;"",VLOOKUP(AO52,B4:H40,5,FALSE),"")</f>
        <v/>
      </c>
      <c r="AY52" s="221" t="str">
        <f>IF(AO52&lt;&gt;"",VLOOKUP(AO52,B4:J40,9,FALSE),"")</f>
        <v/>
      </c>
      <c r="AZ52" s="221" t="str">
        <f t="shared" ref="AZ52:AZ54" si="197">AV52</f>
        <v/>
      </c>
      <c r="BA52" s="221" t="str">
        <f>IF(AO52&lt;&gt;"",RANK(AZ52,AZ51:AZ54),"")</f>
        <v/>
      </c>
      <c r="BB52" s="221" t="str">
        <f>IF(AO52&lt;&gt;"",SUMPRODUCT((AZ51:AZ54=AZ52)*(AU51:AU54&gt;AU52)),"")</f>
        <v/>
      </c>
      <c r="BC52" s="221" t="str">
        <f>IF(AO52&lt;&gt;"",SUMPRODUCT((AZ51:AZ54=AZ52)*(AU51:AU54=AU52)*(AS51:AS54&gt;AS52)),"")</f>
        <v/>
      </c>
      <c r="BD52" s="221" t="str">
        <f>IF(AO52&lt;&gt;"",SUMPRODUCT((AZ51:AZ54=AZ52)*(AU51:AU54=AU52)*(AS51:AS54=AS52)*(AW51:AW54&gt;AW52)),"")</f>
        <v/>
      </c>
      <c r="BE52" s="221" t="str">
        <f>IF(AO52&lt;&gt;"",SUMPRODUCT((AZ51:AZ54=AZ52)*(AU51:AU54=AU52)*(AS51:AS54=AS52)*(AW51:AW54=AW52)*(AX51:AX54&gt;AX52)),"")</f>
        <v/>
      </c>
      <c r="BF52" s="221" t="str">
        <f>IF(AO52&lt;&gt;"",SUMPRODUCT((AZ51:AZ54=AZ52)*(AU51:AU54=AU52)*(AS51:AS54=AS52)*(AW51:AW54=AW52)*(AX51:AX54=AX52)*(AY51:AY54&gt;AY52)),"")</f>
        <v/>
      </c>
      <c r="BG52" s="221" t="str">
        <f>IF(AO52&lt;&gt;"",SUM(BA52:BF52)+1,"")</f>
        <v/>
      </c>
      <c r="EG52" s="221">
        <f ca="1">SUMPRODUCT((EG11:EG14=EG12)*(EF11:EF14=EF12)*(ED11:ED14&gt;ED12))+1</f>
        <v>1</v>
      </c>
      <c r="ER52" s="221">
        <f ca="1">IF(ES12&lt;&gt;"",SUMPRODUCT((EZ11:EZ14=EZ12)*(EY11:EY14=EY12)*(EW11:EW14=EW12)*(EX11:EX14=EX12)),"")</f>
        <v>4</v>
      </c>
      <c r="ES52" s="221" t="str">
        <f t="shared" ref="ES52:ES54" ca="1" si="198">IF(AND(ER52&lt;&gt;"",ER52&gt;1),ES12,"")</f>
        <v>Slovakia</v>
      </c>
      <c r="ET52" s="221">
        <f ca="1">SUMPRODUCT((HX3:HX42=ES52)*(IA3:IA42=ES53)*(IB3:IB42="W"))+SUMPRODUCT((HX3:HX42=ES52)*(IA3:IA42=ES54)*(IB3:IB42="W"))+SUMPRODUCT((HX3:HX42=ES52)*(IA3:IA42=ES55)*(IB3:IB42="W"))+SUMPRODUCT((HX3:HX42=ES52)*(IA3:IA42=ES51)*(IB3:IB42="W"))+SUMPRODUCT((HX3:HX42=ES53)*(IA3:IA42=ES52)*(IC3:IC42="W"))+SUMPRODUCT((HX3:HX42=ES54)*(IA3:IA42=ES52)*(IC3:IC42="W"))+SUMPRODUCT((HX3:HX42=ES55)*(IA3:IA42=ES52)*(IC3:IC42="W"))+SUMPRODUCT((HX3:HX42=ES51)*(IA3:IA42=ES52)*(IC3:IC42="W"))</f>
        <v>0</v>
      </c>
      <c r="EU52" s="221">
        <f ca="1">SUMPRODUCT((HX3:HX42=ES52)*(IA3:IA42=ES53)*(IB3:IB42="D"))+SUMPRODUCT((HX3:HX42=ES52)*(IA3:IA42=ES54)*(IB3:IB42="D"))+SUMPRODUCT((HX3:HX42=ES52)*(IA3:IA42=ES55)*(IB3:IB42="D"))+SUMPRODUCT((HX3:HX42=ES52)*(IA3:IA42=ES51)*(IB3:IB42="D"))+SUMPRODUCT((HX3:HX42=ES53)*(IA3:IA42=ES52)*(IB3:IB42="D"))+SUMPRODUCT((HX3:HX42=ES54)*(IA3:IA42=ES52)*(IB3:IB42="D"))+SUMPRODUCT((HX3:HX42=ES55)*(IA3:IA42=ES52)*(IB3:IB42="D"))+SUMPRODUCT((HX3:HX42=ES51)*(IA3:IA42=ES52)*(IB3:IB42="D"))</f>
        <v>0</v>
      </c>
      <c r="EV52" s="221">
        <f ca="1">SUMPRODUCT((HX3:HX42=ES52)*(IA3:IA42=ES53)*(IB3:IB42="L"))+SUMPRODUCT((HX3:HX42=ES52)*(IA3:IA42=ES54)*(IB3:IB42="L"))+SUMPRODUCT((HX3:HX42=ES52)*(IA3:IA42=ES55)*(IB3:IB42="L"))+SUMPRODUCT((HX3:HX42=ES52)*(IA3:IA42=ES51)*(IB3:IB42="L"))+SUMPRODUCT((HX3:HX42=ES53)*(IA3:IA42=ES52)*(IC3:IC42="L"))+SUMPRODUCT((HX3:HX42=ES54)*(IA3:IA42=ES52)*(IC3:IC42="L"))+SUMPRODUCT((HX3:HX42=ES55)*(IA3:IA42=ES52)*(IC3:IC42="L"))+SUMPRODUCT((HX3:HX42=ES51)*(IA3:IA42=ES52)*(IC3:IC42="L"))</f>
        <v>0</v>
      </c>
      <c r="EW52" s="221">
        <f ca="1">SUMPRODUCT((HX3:HX42=ES52)*(IA3:IA42=ES53)*HY3:HY42)+SUMPRODUCT((HX3:HX42=ES52)*(IA3:IA42=ES54)*HY3:HY42)+SUMPRODUCT((HX3:HX42=ES52)*(IA3:IA42=ES55)*HY3:HY42)+SUMPRODUCT((HX3:HX42=ES52)*(IA3:IA42=ES51)*HY3:HY42)+SUMPRODUCT((HX3:HX42=ES53)*(IA3:IA42=ES52)*HZ3:HZ42)+SUMPRODUCT((HX3:HX42=ES54)*(IA3:IA42=ES52)*HZ3:HZ42)+SUMPRODUCT((HX3:HX42=ES55)*(IA3:IA42=ES52)*HZ3:HZ42)+SUMPRODUCT((HX3:HX42=ES51)*(IA3:IA42=ES52)*HZ3:HZ42)</f>
        <v>0</v>
      </c>
      <c r="EX52" s="221">
        <f ca="1">SUMPRODUCT((HX3:HX42=ES52)*(IA3:IA42=ES53)*HZ3:HZ42)+SUMPRODUCT((HX3:HX42=ES52)*(IA3:IA42=ES54)*HZ3:HZ42)+SUMPRODUCT((HX3:HX42=ES52)*(IA3:IA42=ES55)*HZ3:HZ42)+SUMPRODUCT((HX3:HX42=ES52)*(IA3:IA42=ES51)*HZ3:HZ42)+SUMPRODUCT((HX3:HX42=ES53)*(IA3:IA42=ES52)*HY3:HY42)+SUMPRODUCT((HX3:HX42=ES54)*(IA3:IA42=ES52)*HY3:HY42)+SUMPRODUCT((HX3:HX42=ES55)*(IA3:IA42=ES52)*HY3:HY42)+SUMPRODUCT((HX3:HX42=ES51)*(IA3:IA42=ES52)*HY3:HY42)</f>
        <v>0</v>
      </c>
      <c r="EY52" s="221">
        <f ca="1">EW52-EX52+1000</f>
        <v>1000</v>
      </c>
      <c r="EZ52" s="221">
        <f t="shared" ca="1" si="191"/>
        <v>0</v>
      </c>
      <c r="FA52" s="221">
        <f ca="1">IF(ES52&lt;&gt;"",VLOOKUP(ES52,DZ4:EF40,7,FALSE),"")</f>
        <v>1000</v>
      </c>
      <c r="FB52" s="221">
        <f ca="1">IF(ES52&lt;&gt;"",VLOOKUP(ES52,DZ4:EF40,5,FALSE),"")</f>
        <v>0</v>
      </c>
      <c r="FC52" s="221">
        <f ca="1">IF(ES52&lt;&gt;"",VLOOKUP(ES52,DZ4:EH40,9,FALSE),"")</f>
        <v>8</v>
      </c>
      <c r="FD52" s="221">
        <f t="shared" ref="FD52:FD54" ca="1" si="199">EZ52</f>
        <v>0</v>
      </c>
      <c r="FE52" s="221">
        <f ca="1">IF(ES52&lt;&gt;"",RANK(FD52,FD51:FD54),"")</f>
        <v>1</v>
      </c>
      <c r="FF52" s="221">
        <f ca="1">IF(ES52&lt;&gt;"",SUMPRODUCT((FD51:FD54=FD52)*(EY51:EY54&gt;EY52)),"")</f>
        <v>0</v>
      </c>
      <c r="FG52" s="221">
        <f ca="1">IF(ES52&lt;&gt;"",SUMPRODUCT((FD51:FD54=FD52)*(EY51:EY54=EY52)*(EW51:EW54&gt;EW52)),"")</f>
        <v>0</v>
      </c>
      <c r="FH52" s="221">
        <f ca="1">IF(ES52&lt;&gt;"",SUMPRODUCT((FD51:FD54=FD52)*(EY51:EY54=EY52)*(EW51:EW54=EW52)*(FA51:FA54&gt;FA52)),"")</f>
        <v>0</v>
      </c>
      <c r="FI52" s="221">
        <f ca="1">IF(ES52&lt;&gt;"",SUMPRODUCT((FD51:FD54=FD52)*(EY51:EY54=EY52)*(EW51:EW54=EW52)*(FA51:FA54=FA52)*(FB51:FB54&gt;FB52)),"")</f>
        <v>0</v>
      </c>
      <c r="FJ52" s="221">
        <f ca="1">IF(ES52&lt;&gt;"",SUMPRODUCT((FD51:FD54=FD52)*(EY51:EY54=EY52)*(EW51:EW54=EW52)*(FA51:FA54=FA52)*(FB51:FB54=FB52)*(FC51:FC54&gt;FC52)),"")</f>
        <v>2</v>
      </c>
      <c r="FK52" s="221">
        <f t="shared" ref="FK52:FK54" ca="1" si="200">IF(ES52&lt;&gt;"",SUM(FE52:FJ52),"")</f>
        <v>3</v>
      </c>
      <c r="FL52" s="221" t="str">
        <f ca="1">IF(FM12&lt;&gt;"",SUMPRODUCT((FT11:FT14=FT12)*(FS11:FS14=FS12)*(FQ11:FQ14=FQ12)*(FR11:FR14=FR12)),"")</f>
        <v/>
      </c>
      <c r="FM52" s="221" t="str">
        <f t="shared" ref="FM52:FM54" ca="1" si="201">IF(AND(FL52&lt;&gt;"",FL52&gt;1),FM12,"")</f>
        <v/>
      </c>
      <c r="FN52" s="221">
        <f ca="1">SUMPRODUCT((HX3:HX42=FM52)*(IA3:IA42=FM53)*(IB3:IB42="W"))+SUMPRODUCT((HX3:HX42=FM52)*(IA3:IA42=FM54)*(IB3:IB42="W"))+SUMPRODUCT((HX3:HX42=FM52)*(IA3:IA42=FM55)*(IB3:IB42="W"))+SUMPRODUCT((HX3:HX42=FM53)*(IA3:IA42=FM52)*(IC3:IC42="W"))+SUMPRODUCT((HX3:HX42=FM54)*(IA3:IA42=FM52)*(IC3:IC42="W"))+SUMPRODUCT((HX3:HX42=FM55)*(IA3:IA42=FM52)*(IC3:IC42="W"))</f>
        <v>0</v>
      </c>
      <c r="FO52" s="221">
        <f ca="1">SUMPRODUCT((HX3:HX42=FM52)*(IA3:IA42=FM53)*(IB3:IB42="D"))+SUMPRODUCT((HX3:HX42=FM52)*(IA3:IA42=FM54)*(IB3:IB42="D"))+SUMPRODUCT((HX3:HX42=FM52)*(IA3:IA42=FM55)*(IB3:IB42="D"))+SUMPRODUCT((HX3:HX42=FM53)*(IA3:IA42=FM52)*(IB3:IB42="D"))+SUMPRODUCT((HX3:HX42=FM54)*(IA3:IA42=FM52)*(IB3:IB42="D"))+SUMPRODUCT((HX3:HX42=FM55)*(IA3:IA42=FM52)*(IB3:IB42="D"))</f>
        <v>0</v>
      </c>
      <c r="FP52" s="221">
        <f ca="1">SUMPRODUCT((HX3:HX42=FM52)*(IA3:IA42=FM53)*(IB3:IB42="L"))+SUMPRODUCT((HX3:HX42=FM52)*(IA3:IA42=FM54)*(IB3:IB42="L"))+SUMPRODUCT((HX3:HX42=FM52)*(IA3:IA42=FM55)*(IB3:IB42="L"))+SUMPRODUCT((HX3:HX42=FM53)*(IA3:IA42=FM52)*(IC3:IC42="L"))+SUMPRODUCT((HX3:HX42=FM54)*(IA3:IA42=FM52)*(IC3:IC42="L"))+SUMPRODUCT((HX3:HX42=FM55)*(IA3:IA42=FM52)*(IC3:IC42="L"))</f>
        <v>0</v>
      </c>
      <c r="FQ52" s="221">
        <f ca="1">SUMPRODUCT((HX3:HX42=FM52)*(IA3:IA42=FM53)*HY3:HY42)+SUMPRODUCT((HX3:HX42=FM52)*(IA3:IA42=FM54)*HY3:HY42)+SUMPRODUCT((HX3:HX42=FM52)*(IA3:IA42=FM55)*HY3:HY42)+SUMPRODUCT((HX3:HX42=FM52)*(IA3:IA42=FM51)*HY3:HY42)+SUMPRODUCT((HX3:HX42=FM53)*(IA3:IA42=FM52)*HZ3:HZ42)+SUMPRODUCT((HX3:HX42=FM54)*(IA3:IA42=FM52)*HZ3:HZ42)+SUMPRODUCT((HX3:HX42=FM55)*(IA3:IA42=FM52)*HZ3:HZ42)+SUMPRODUCT((HX3:HX42=FM51)*(IA3:IA42=FM52)*HZ3:HZ42)</f>
        <v>0</v>
      </c>
      <c r="FR52" s="221">
        <f ca="1">SUMPRODUCT((HX3:HX42=FM52)*(IA3:IA42=FM53)*HZ3:HZ42)+SUMPRODUCT((HX3:HX42=FM52)*(IA3:IA42=FM54)*HZ3:HZ42)+SUMPRODUCT((HX3:HX42=FM52)*(IA3:IA42=FM55)*HZ3:HZ42)+SUMPRODUCT((HX3:HX42=FM52)*(IA3:IA42=FM51)*HZ3:HZ42)+SUMPRODUCT((HX3:HX42=FM53)*(IA3:IA42=FM52)*HY3:HY42)+SUMPRODUCT((HX3:HX42=FM54)*(IA3:IA42=FM52)*HY3:HY42)+SUMPRODUCT((HX3:HX42=FM55)*(IA3:IA42=FM52)*HY3:HY42)+SUMPRODUCT((HX3:HX42=FM51)*(IA3:IA42=FM52)*HY3:HY42)</f>
        <v>0</v>
      </c>
      <c r="FS52" s="221">
        <f ca="1">FQ52-FR52+1000</f>
        <v>1000</v>
      </c>
      <c r="FT52" s="221" t="str">
        <f t="shared" ref="FT52:FT54" ca="1" si="202">IF(FM52&lt;&gt;"",FN52*3+FO52*1,"")</f>
        <v/>
      </c>
      <c r="FU52" s="221" t="str">
        <f ca="1">IF(FM52&lt;&gt;"",VLOOKUP(FM52,DZ4:EF40,7,FALSE),"")</f>
        <v/>
      </c>
      <c r="FV52" s="221" t="str">
        <f ca="1">IF(FM52&lt;&gt;"",VLOOKUP(FM52,DZ4:EF40,5,FALSE),"")</f>
        <v/>
      </c>
      <c r="FW52" s="221" t="str">
        <f ca="1">IF(FM52&lt;&gt;"",VLOOKUP(FM52,DZ4:EH40,9,FALSE),"")</f>
        <v/>
      </c>
      <c r="FX52" s="221" t="str">
        <f t="shared" ref="FX52:FX54" ca="1" si="203">FT52</f>
        <v/>
      </c>
      <c r="FY52" s="221" t="str">
        <f ca="1">IF(FM52&lt;&gt;"",RANK(FX52,FX51:FX54),"")</f>
        <v/>
      </c>
      <c r="FZ52" s="221" t="str">
        <f ca="1">IF(FM52&lt;&gt;"",SUMPRODUCT((FX51:FX54=FX52)*(FS51:FS54&gt;FS52)),"")</f>
        <v/>
      </c>
      <c r="GA52" s="221" t="str">
        <f ca="1">IF(FM52&lt;&gt;"",SUMPRODUCT((FX51:FX54=FX52)*(FS51:FS54=FS52)*(FQ51:FQ54&gt;FQ52)),"")</f>
        <v/>
      </c>
      <c r="GB52" s="221" t="str">
        <f ca="1">IF(FM52&lt;&gt;"",SUMPRODUCT((FX51:FX54=FX52)*(FS51:FS54=FS52)*(FQ51:FQ54=FQ52)*(FU51:FU54&gt;FU52)),"")</f>
        <v/>
      </c>
      <c r="GC52" s="221" t="str">
        <f ca="1">IF(FM52&lt;&gt;"",SUMPRODUCT((FX51:FX54=FX52)*(FS51:FS54=FS52)*(FQ51:FQ54=FQ52)*(FU51:FU54=FU52)*(FV51:FV54&gt;FV52)),"")</f>
        <v/>
      </c>
      <c r="GD52" s="221" t="str">
        <f ca="1">IF(FM52&lt;&gt;"",SUMPRODUCT((FX51:FX54=FX52)*(FS51:FS54=FS52)*(FQ51:FQ54=FQ52)*(FU51:FU54=FU52)*(FV51:FV54=FV52)*(FW51:FW54&gt;FW52)),"")</f>
        <v/>
      </c>
      <c r="GE52" s="221" t="str">
        <f ca="1">IF(FM52&lt;&gt;"",SUM(FY52:GD52)+1,"")</f>
        <v/>
      </c>
    </row>
    <row r="53" spans="2:187" x14ac:dyDescent="0.2">
      <c r="B53" s="221" t="str">
        <f t="shared" si="189"/>
        <v>Switzerland</v>
      </c>
      <c r="C53" s="221" t="s">
        <v>124</v>
      </c>
      <c r="I53" s="221">
        <f>SUMPRODUCT((I11:I14=I13)*(H11:H14=H13)*(F11:F14&gt;F13))+1</f>
        <v>1</v>
      </c>
      <c r="T53" s="221">
        <f>IF(U13&lt;&gt;"",SUMPRODUCT((AB11:AB14=AB13)*(AA11:AA14=AA13)*(Y11:Y14=Y13)*(Z11:Z14=Z13)),"")</f>
        <v>4</v>
      </c>
      <c r="U53" s="221" t="str">
        <f t="shared" si="192"/>
        <v>Russia</v>
      </c>
      <c r="V53" s="221">
        <f>SUMPRODUCT((CZ3:CZ42=U53)*(DC3:DC42=U54)*(DD3:DD42="W"))+SUMPRODUCT((CZ3:CZ42=U53)*(DC3:DC42=U55)*(DD3:DD42="W"))+SUMPRODUCT((CZ3:CZ42=U53)*(DC3:DC42=U51)*(DD3:DD42="W"))+SUMPRODUCT((CZ3:CZ42=U53)*(DC3:DC42=U52)*(DD3:DD42="W"))+SUMPRODUCT((CZ3:CZ42=U54)*(DC3:DC42=U53)*(DE3:DE42="W"))+SUMPRODUCT((CZ3:CZ42=U55)*(DC3:DC42=U53)*(DE3:DE42="W"))+SUMPRODUCT((CZ3:CZ42=U51)*(DC3:DC42=U53)*(DE3:DE42="W"))+SUMPRODUCT((CZ3:CZ42=U52)*(DC3:DC42=U53)*(DE3:DE42="W"))</f>
        <v>0</v>
      </c>
      <c r="W53" s="221">
        <f>SUMPRODUCT((CZ3:CZ42=U53)*(DC3:DC42=U54)*(DD3:DD42="D"))+SUMPRODUCT((CZ3:CZ42=U53)*(DC3:DC42=U55)*(DD3:DD42="D"))+SUMPRODUCT((CZ3:CZ42=U53)*(DC3:DC42=U51)*(DD3:DD42="D"))+SUMPRODUCT((CZ3:CZ42=U53)*(DC3:DC42=U52)*(DD3:DD42="D"))+SUMPRODUCT((CZ3:CZ42=U54)*(DC3:DC42=U53)*(DD3:DD42="D"))+SUMPRODUCT((CZ3:CZ42=U55)*(DC3:DC42=U53)*(DD3:DD42="D"))+SUMPRODUCT((CZ3:CZ42=U51)*(DC3:DC42=U53)*(DD3:DD42="D"))+SUMPRODUCT((CZ3:CZ42=U52)*(DC3:DC42=U53)*(DD3:DD42="D"))</f>
        <v>0</v>
      </c>
      <c r="X53" s="221">
        <f>SUMPRODUCT((CZ3:CZ42=U53)*(DC3:DC42=U54)*(DD3:DD42="L"))+SUMPRODUCT((CZ3:CZ42=U53)*(DC3:DC42=U55)*(DD3:DD42="L"))+SUMPRODUCT((CZ3:CZ42=U53)*(DC3:DC42=U51)*(DD3:DD42="L"))+SUMPRODUCT((CZ3:CZ42=U53)*(DC3:DC42=U52)*(DD3:DD42="L"))+SUMPRODUCT((CZ3:CZ42=U54)*(DC3:DC42=U53)*(DE3:DE42="L"))+SUMPRODUCT((CZ3:CZ42=U55)*(DC3:DC42=U53)*(DE3:DE42="L"))+SUMPRODUCT((CZ3:CZ42=U51)*(DC3:DC42=U53)*(DE3:DE42="L"))+SUMPRODUCT((CZ3:CZ42=U52)*(DC3:DC42=U53)*(DE3:DE42="L"))</f>
        <v>0</v>
      </c>
      <c r="Y53" s="221">
        <f>SUMPRODUCT((CZ3:CZ42=U53)*(DC3:DC42=U54)*DA3:DA42)+SUMPRODUCT((CZ3:CZ42=U53)*(DC3:DC42=U55)*DA3:DA42)+SUMPRODUCT((CZ3:CZ42=U53)*(DC3:DC42=U51)*DA3:DA42)+SUMPRODUCT((CZ3:CZ42=U53)*(DC3:DC42=U52)*DA3:DA42)+SUMPRODUCT((CZ3:CZ42=U54)*(DC3:DC42=U53)*DB3:DB42)+SUMPRODUCT((CZ3:CZ42=U55)*(DC3:DC42=U53)*DB3:DB42)+SUMPRODUCT((CZ3:CZ42=U51)*(DC3:DC42=U53)*DB3:DB42)+SUMPRODUCT((CZ3:CZ42=U52)*(DC3:DC42=U53)*DB3:DB42)</f>
        <v>0</v>
      </c>
      <c r="Z53" s="221">
        <f>SUMPRODUCT((CZ3:CZ42=U53)*(DC3:DC42=U54)*DB3:DB42)+SUMPRODUCT((CZ3:CZ42=U53)*(DC3:DC42=U55)*DB3:DB42)+SUMPRODUCT((CZ3:CZ42=U53)*(DC3:DC42=U51)*DB3:DB42)+SUMPRODUCT((CZ3:CZ42=U53)*(DC3:DC42=U52)*DB3:DB42)+SUMPRODUCT((CZ3:CZ42=U54)*(DC3:DC42=U53)*DA3:DA42)+SUMPRODUCT((CZ3:CZ42=U55)*(DC3:DC42=U53)*DA3:DA42)+SUMPRODUCT((CZ3:CZ42=U51)*(DC3:DC42=U53)*DA3:DA42)+SUMPRODUCT((CZ3:CZ42=U52)*(DC3:DC42=U53)*DA3:DA42)</f>
        <v>0</v>
      </c>
      <c r="AA53" s="221">
        <f>Y53-Z53+1000</f>
        <v>1000</v>
      </c>
      <c r="AB53" s="221">
        <f t="shared" si="190"/>
        <v>0</v>
      </c>
      <c r="AC53" s="221">
        <f>IF(U53&lt;&gt;"",VLOOKUP(U53,B4:H40,7,FALSE),"")</f>
        <v>1000</v>
      </c>
      <c r="AD53" s="221">
        <f>IF(U53&lt;&gt;"",VLOOKUP(U53,B4:H40,5,FALSE),"")</f>
        <v>0</v>
      </c>
      <c r="AE53" s="221">
        <f>IF(U53&lt;&gt;"",VLOOKUP(U53,B4:J40,9,FALSE),"")</f>
        <v>17</v>
      </c>
      <c r="AF53" s="221">
        <f t="shared" si="193"/>
        <v>0</v>
      </c>
      <c r="AG53" s="221">
        <f>IF(U53&lt;&gt;"",RANK(AF53,AF51:AF54),"")</f>
        <v>1</v>
      </c>
      <c r="AH53" s="221">
        <f>IF(U53&lt;&gt;"",SUMPRODUCT((AF51:AF54=AF53)*(AA51:AA54&gt;AA53)),"")</f>
        <v>0</v>
      </c>
      <c r="AI53" s="221">
        <f>IF(U53&lt;&gt;"",SUMPRODUCT((AF51:AF54=AF53)*(AA51:AA54=AA53)*(Y51:Y54&gt;Y53)),"")</f>
        <v>0</v>
      </c>
      <c r="AJ53" s="221">
        <f>IF(U53&lt;&gt;"",SUMPRODUCT((AF51:AF54=AF53)*(AA51:AA54=AA53)*(Y51:Y54=Y53)*(AC51:AC54&gt;AC53)),"")</f>
        <v>0</v>
      </c>
      <c r="AK53" s="221">
        <f>IF(U53&lt;&gt;"",SUMPRODUCT((AF51:AF54=AF53)*(AA51:AA54=AA53)*(Y51:Y54=Y53)*(AC51:AC54=AC53)*(AD51:AD54&gt;AD53)),"")</f>
        <v>0</v>
      </c>
      <c r="AL53" s="221">
        <f>IF(U53&lt;&gt;"",SUMPRODUCT((AF51:AF54=AF53)*(AA51:AA54=AA53)*(Y51:Y54=Y53)*(AC51:AC54=AC53)*(AD51:AD54=AD53)*(AE51:AE54&gt;AE53)),"")</f>
        <v>1</v>
      </c>
      <c r="AM53" s="221">
        <f t="shared" si="194"/>
        <v>2</v>
      </c>
      <c r="AN53" s="221" t="str">
        <f>IF(AO13&lt;&gt;"",SUMPRODUCT((AV11:AV14=AV13)*(AU11:AU14=AU13)*(AS11:AS14=AS13)*(AT11:AT14=AT13)),"")</f>
        <v/>
      </c>
      <c r="AO53" s="221" t="str">
        <f t="shared" si="195"/>
        <v/>
      </c>
      <c r="AP53" s="221">
        <f>SUMPRODUCT((CZ3:CZ42=AO53)*(DC3:DC42=AO54)*(DD3:DD42="W"))+SUMPRODUCT((CZ3:CZ42=AO53)*(DC3:DC42=AO55)*(DD3:DD42="W"))+SUMPRODUCT((CZ3:CZ42=AO53)*(DC3:DC42=AO52)*(DD3:DD42="W"))+SUMPRODUCT((CZ3:CZ42=AO54)*(DC3:DC42=AO53)*(DE3:DE42="W"))+SUMPRODUCT((CZ3:CZ42=AO55)*(DC3:DC42=AO53)*(DE3:DE42="W"))+SUMPRODUCT((CZ3:CZ42=AO52)*(DC3:DC42=AO53)*(DE3:DE42="W"))</f>
        <v>0</v>
      </c>
      <c r="AQ53" s="221">
        <f>SUMPRODUCT((CZ3:CZ42=AO53)*(DC3:DC42=AO54)*(DD3:DD42="D"))+SUMPRODUCT((CZ3:CZ42=AO53)*(DC3:DC42=AO55)*(DD3:DD42="D"))+SUMPRODUCT((CZ3:CZ42=AO53)*(DC3:DC42=AO52)*(DD3:DD42="D"))+SUMPRODUCT((CZ3:CZ42=AO54)*(DC3:DC42=AO53)*(DD3:DD42="D"))+SUMPRODUCT((CZ3:CZ42=AO55)*(DC3:DC42=AO53)*(DD3:DD42="D"))+SUMPRODUCT((CZ3:CZ42=AO52)*(DC3:DC42=AO53)*(DD3:DD42="D"))</f>
        <v>0</v>
      </c>
      <c r="AR53" s="221">
        <f>SUMPRODUCT((CZ3:CZ42=AO53)*(DC3:DC42=AO54)*(DD3:DD42="L"))+SUMPRODUCT((CZ3:CZ42=AO53)*(DC3:DC42=AO55)*(DD3:DD42="L"))+SUMPRODUCT((CZ3:CZ42=AO53)*(DC3:DC42=AO52)*(DD3:DD42="L"))+SUMPRODUCT((CZ3:CZ42=AO54)*(DC3:DC42=AO53)*(DE3:DE42="L"))+SUMPRODUCT((CZ3:CZ42=AO55)*(DC3:DC42=AO53)*(DE3:DE42="L"))+SUMPRODUCT((CZ3:CZ42=AO52)*(DC3:DC42=AO53)*(DE3:DE42="L"))</f>
        <v>0</v>
      </c>
      <c r="AS53" s="221">
        <f>SUMPRODUCT((CZ3:CZ42=AO53)*(DC3:DC42=AO54)*DA3:DA42)+SUMPRODUCT((CZ3:CZ42=AO53)*(DC3:DC42=AO55)*DA3:DA42)+SUMPRODUCT((CZ3:CZ42=AO53)*(DC3:DC42=AO51)*DA3:DA42)+SUMPRODUCT((CZ3:CZ42=AO53)*(DC3:DC42=AO52)*DA3:DA42)+SUMPRODUCT((CZ3:CZ42=AO54)*(DC3:DC42=AO53)*DB3:DB42)+SUMPRODUCT((CZ3:CZ42=AO55)*(DC3:DC42=AO53)*DB3:DB42)+SUMPRODUCT((CZ3:CZ42=AO51)*(DC3:DC42=AO53)*DB3:DB42)+SUMPRODUCT((CZ3:CZ42=AO52)*(DC3:DC42=AO53)*DB3:DB42)</f>
        <v>0</v>
      </c>
      <c r="AT53" s="221">
        <f>SUMPRODUCT((CZ3:CZ42=AO53)*(DC3:DC42=AO54)*DB3:DB42)+SUMPRODUCT((CZ3:CZ42=AO53)*(DC3:DC42=AO55)*DB3:DB42)+SUMPRODUCT((CZ3:CZ42=AO53)*(DC3:DC42=AO51)*DB3:DB42)+SUMPRODUCT((CZ3:CZ42=AO53)*(DC3:DC42=AO52)*DB3:DB42)+SUMPRODUCT((CZ3:CZ42=AO54)*(DC3:DC42=AO53)*DA3:DA42)+SUMPRODUCT((CZ3:CZ42=AO55)*(DC3:DC42=AO53)*DA3:DA42)+SUMPRODUCT((CZ3:CZ42=AO51)*(DC3:DC42=AO53)*DA3:DA42)+SUMPRODUCT((CZ3:CZ42=AO52)*(DC3:DC42=AO53)*DA3:DA42)</f>
        <v>0</v>
      </c>
      <c r="AU53" s="221">
        <f>AS53-AT53+1000</f>
        <v>1000</v>
      </c>
      <c r="AV53" s="221" t="str">
        <f t="shared" si="196"/>
        <v/>
      </c>
      <c r="AW53" s="221" t="str">
        <f>IF(AO53&lt;&gt;"",VLOOKUP(AO53,B4:H40,7,FALSE),"")</f>
        <v/>
      </c>
      <c r="AX53" s="221" t="str">
        <f>IF(AO53&lt;&gt;"",VLOOKUP(AO53,B4:H40,5,FALSE),"")</f>
        <v/>
      </c>
      <c r="AY53" s="221" t="str">
        <f>IF(AO53&lt;&gt;"",VLOOKUP(AO53,B4:J40,9,FALSE),"")</f>
        <v/>
      </c>
      <c r="AZ53" s="221" t="str">
        <f t="shared" si="197"/>
        <v/>
      </c>
      <c r="BA53" s="221" t="str">
        <f>IF(AO53&lt;&gt;"",RANK(AZ53,AZ51:AZ54),"")</f>
        <v/>
      </c>
      <c r="BB53" s="221" t="str">
        <f>IF(AO53&lt;&gt;"",SUMPRODUCT((AZ51:AZ54=AZ53)*(AU51:AU54&gt;AU53)),"")</f>
        <v/>
      </c>
      <c r="BC53" s="221" t="str">
        <f>IF(AO53&lt;&gt;"",SUMPRODUCT((AZ51:AZ54=AZ53)*(AU51:AU54=AU53)*(AS51:AS54&gt;AS53)),"")</f>
        <v/>
      </c>
      <c r="BD53" s="221" t="str">
        <f>IF(AO53&lt;&gt;"",SUMPRODUCT((AZ51:AZ54=AZ53)*(AU51:AU54=AU53)*(AS51:AS54=AS53)*(AW51:AW54&gt;AW53)),"")</f>
        <v/>
      </c>
      <c r="BE53" s="221" t="str">
        <f>IF(AO53&lt;&gt;"",SUMPRODUCT((AZ51:AZ54=AZ53)*(AU51:AU54=AU53)*(AS51:AS54=AS53)*(AW51:AW54=AW53)*(AX51:AX54&gt;AX53)),"")</f>
        <v/>
      </c>
      <c r="BF53" s="221" t="str">
        <f>IF(AO53&lt;&gt;"",SUMPRODUCT((AZ51:AZ54=AZ53)*(AU51:AU54=AU53)*(AS51:AS54=AS53)*(AW51:AW54=AW53)*(AX51:AX54=AX53)*(AY51:AY54&gt;AY53)),"")</f>
        <v/>
      </c>
      <c r="BG53" s="221" t="str">
        <f t="shared" ref="BG53:BG54" si="204">IF(AO53&lt;&gt;"",SUM(BA53:BF53)+1,"")</f>
        <v/>
      </c>
      <c r="EG53" s="221">
        <f ca="1">SUMPRODUCT((EG11:EG14=EG13)*(EF11:EF14=EF13)*(ED11:ED14&gt;ED13))+1</f>
        <v>1</v>
      </c>
      <c r="ER53" s="221">
        <f ca="1">IF(ES13&lt;&gt;"",SUMPRODUCT((EZ11:EZ14=EZ13)*(EY11:EY14=EY13)*(EW11:EW14=EW13)*(EX11:EX14=EX13)),"")</f>
        <v>4</v>
      </c>
      <c r="ES53" s="221" t="str">
        <f t="shared" ca="1" si="198"/>
        <v>Russia</v>
      </c>
      <c r="ET53" s="221">
        <f ca="1">SUMPRODUCT((HX3:HX42=ES53)*(IA3:IA42=ES54)*(IB3:IB42="W"))+SUMPRODUCT((HX3:HX42=ES53)*(IA3:IA42=ES55)*(IB3:IB42="W"))+SUMPRODUCT((HX3:HX42=ES53)*(IA3:IA42=ES51)*(IB3:IB42="W"))+SUMPRODUCT((HX3:HX42=ES53)*(IA3:IA42=ES52)*(IB3:IB42="W"))+SUMPRODUCT((HX3:HX42=ES54)*(IA3:IA42=ES53)*(IC3:IC42="W"))+SUMPRODUCT((HX3:HX42=ES55)*(IA3:IA42=ES53)*(IC3:IC42="W"))+SUMPRODUCT((HX3:HX42=ES51)*(IA3:IA42=ES53)*(IC3:IC42="W"))+SUMPRODUCT((HX3:HX42=ES52)*(IA3:IA42=ES53)*(IC3:IC42="W"))</f>
        <v>0</v>
      </c>
      <c r="EU53" s="221">
        <f ca="1">SUMPRODUCT((HX3:HX42=ES53)*(IA3:IA42=ES54)*(IB3:IB42="D"))+SUMPRODUCT((HX3:HX42=ES53)*(IA3:IA42=ES55)*(IB3:IB42="D"))+SUMPRODUCT((HX3:HX42=ES53)*(IA3:IA42=ES51)*(IB3:IB42="D"))+SUMPRODUCT((HX3:HX42=ES53)*(IA3:IA42=ES52)*(IB3:IB42="D"))+SUMPRODUCT((HX3:HX42=ES54)*(IA3:IA42=ES53)*(IB3:IB42="D"))+SUMPRODUCT((HX3:HX42=ES55)*(IA3:IA42=ES53)*(IB3:IB42="D"))+SUMPRODUCT((HX3:HX42=ES51)*(IA3:IA42=ES53)*(IB3:IB42="D"))+SUMPRODUCT((HX3:HX42=ES52)*(IA3:IA42=ES53)*(IB3:IB42="D"))</f>
        <v>0</v>
      </c>
      <c r="EV53" s="221">
        <f ca="1">SUMPRODUCT((HX3:HX42=ES53)*(IA3:IA42=ES54)*(IB3:IB42="L"))+SUMPRODUCT((HX3:HX42=ES53)*(IA3:IA42=ES55)*(IB3:IB42="L"))+SUMPRODUCT((HX3:HX42=ES53)*(IA3:IA42=ES51)*(IB3:IB42="L"))+SUMPRODUCT((HX3:HX42=ES53)*(IA3:IA42=ES52)*(IB3:IB42="L"))+SUMPRODUCT((HX3:HX42=ES54)*(IA3:IA42=ES53)*(IC3:IC42="L"))+SUMPRODUCT((HX3:HX42=ES55)*(IA3:IA42=ES53)*(IC3:IC42="L"))+SUMPRODUCT((HX3:HX42=ES51)*(IA3:IA42=ES53)*(IC3:IC42="L"))+SUMPRODUCT((HX3:HX42=ES52)*(IA3:IA42=ES53)*(IC3:IC42="L"))</f>
        <v>0</v>
      </c>
      <c r="EW53" s="221">
        <f ca="1">SUMPRODUCT((HX3:HX42=ES53)*(IA3:IA42=ES54)*HY3:HY42)+SUMPRODUCT((HX3:HX42=ES53)*(IA3:IA42=ES55)*HY3:HY42)+SUMPRODUCT((HX3:HX42=ES53)*(IA3:IA42=ES51)*HY3:HY42)+SUMPRODUCT((HX3:HX42=ES53)*(IA3:IA42=ES52)*HY3:HY42)+SUMPRODUCT((HX3:HX42=ES54)*(IA3:IA42=ES53)*HZ3:HZ42)+SUMPRODUCT((HX3:HX42=ES55)*(IA3:IA42=ES53)*HZ3:HZ42)+SUMPRODUCT((HX3:HX42=ES51)*(IA3:IA42=ES53)*HZ3:HZ42)+SUMPRODUCT((HX3:HX42=ES52)*(IA3:IA42=ES53)*HZ3:HZ42)</f>
        <v>0</v>
      </c>
      <c r="EX53" s="221">
        <f ca="1">SUMPRODUCT((HX3:HX42=ES53)*(IA3:IA42=ES54)*HZ3:HZ42)+SUMPRODUCT((HX3:HX42=ES53)*(IA3:IA42=ES55)*HZ3:HZ42)+SUMPRODUCT((HX3:HX42=ES53)*(IA3:IA42=ES51)*HZ3:HZ42)+SUMPRODUCT((HX3:HX42=ES53)*(IA3:IA42=ES52)*HZ3:HZ42)+SUMPRODUCT((HX3:HX42=ES54)*(IA3:IA42=ES53)*HY3:HY42)+SUMPRODUCT((HX3:HX42=ES55)*(IA3:IA42=ES53)*HY3:HY42)+SUMPRODUCT((HX3:HX42=ES51)*(IA3:IA42=ES53)*HY3:HY42)+SUMPRODUCT((HX3:HX42=ES52)*(IA3:IA42=ES53)*HY3:HY42)</f>
        <v>0</v>
      </c>
      <c r="EY53" s="221">
        <f ca="1">EW53-EX53+1000</f>
        <v>1000</v>
      </c>
      <c r="EZ53" s="221">
        <f t="shared" ca="1" si="191"/>
        <v>0</v>
      </c>
      <c r="FA53" s="221">
        <f ca="1">IF(ES53&lt;&gt;"",VLOOKUP(ES53,DZ4:EF40,7,FALSE),"")</f>
        <v>1000</v>
      </c>
      <c r="FB53" s="221">
        <f ca="1">IF(ES53&lt;&gt;"",VLOOKUP(ES53,DZ4:EF40,5,FALSE),"")</f>
        <v>0</v>
      </c>
      <c r="FC53" s="221">
        <f ca="1">IF(ES53&lt;&gt;"",VLOOKUP(ES53,DZ4:EH40,9,FALSE),"")</f>
        <v>17</v>
      </c>
      <c r="FD53" s="221">
        <f t="shared" ca="1" si="199"/>
        <v>0</v>
      </c>
      <c r="FE53" s="221">
        <f ca="1">IF(ES53&lt;&gt;"",RANK(FD53,FD51:FD54),"")</f>
        <v>1</v>
      </c>
      <c r="FF53" s="221">
        <f ca="1">IF(ES53&lt;&gt;"",SUMPRODUCT((FD51:FD54=FD53)*(EY51:EY54&gt;EY53)),"")</f>
        <v>0</v>
      </c>
      <c r="FG53" s="221">
        <f ca="1">IF(ES53&lt;&gt;"",SUMPRODUCT((FD51:FD54=FD53)*(EY51:EY54=EY53)*(EW51:EW54&gt;EW53)),"")</f>
        <v>0</v>
      </c>
      <c r="FH53" s="221">
        <f ca="1">IF(ES53&lt;&gt;"",SUMPRODUCT((FD51:FD54=FD53)*(EY51:EY54=EY53)*(EW51:EW54=EW53)*(FA51:FA54&gt;FA53)),"")</f>
        <v>0</v>
      </c>
      <c r="FI53" s="221">
        <f ca="1">IF(ES53&lt;&gt;"",SUMPRODUCT((FD51:FD54=FD53)*(EY51:EY54=EY53)*(EW51:EW54=EW53)*(FA51:FA54=FA53)*(FB51:FB54&gt;FB53)),"")</f>
        <v>0</v>
      </c>
      <c r="FJ53" s="221">
        <f ca="1">IF(ES53&lt;&gt;"",SUMPRODUCT((FD51:FD54=FD53)*(EY51:EY54=EY53)*(EW51:EW54=EW53)*(FA51:FA54=FA53)*(FB51:FB54=FB53)*(FC51:FC54&gt;FC53)),"")</f>
        <v>1</v>
      </c>
      <c r="FK53" s="221">
        <f t="shared" ca="1" si="200"/>
        <v>2</v>
      </c>
      <c r="FL53" s="221" t="str">
        <f ca="1">IF(FM13&lt;&gt;"",SUMPRODUCT((FT11:FT14=FT13)*(FS11:FS14=FS13)*(FQ11:FQ14=FQ13)*(FR11:FR14=FR13)),"")</f>
        <v/>
      </c>
      <c r="FM53" s="221" t="str">
        <f t="shared" ca="1" si="201"/>
        <v/>
      </c>
      <c r="FN53" s="221">
        <f ca="1">SUMPRODUCT((HX3:HX42=FM53)*(IA3:IA42=FM54)*(IB3:IB42="W"))+SUMPRODUCT((HX3:HX42=FM53)*(IA3:IA42=FM55)*(IB3:IB42="W"))+SUMPRODUCT((HX3:HX42=FM53)*(IA3:IA42=FM52)*(IB3:IB42="W"))+SUMPRODUCT((HX3:HX42=FM54)*(IA3:IA42=FM53)*(IC3:IC42="W"))+SUMPRODUCT((HX3:HX42=FM55)*(IA3:IA42=FM53)*(IC3:IC42="W"))+SUMPRODUCT((HX3:HX42=FM52)*(IA3:IA42=FM53)*(IC3:IC42="W"))</f>
        <v>0</v>
      </c>
      <c r="FO53" s="221">
        <f ca="1">SUMPRODUCT((HX3:HX42=FM53)*(IA3:IA42=FM54)*(IB3:IB42="D"))+SUMPRODUCT((HX3:HX42=FM53)*(IA3:IA42=FM55)*(IB3:IB42="D"))+SUMPRODUCT((HX3:HX42=FM53)*(IA3:IA42=FM52)*(IB3:IB42="D"))+SUMPRODUCT((HX3:HX42=FM54)*(IA3:IA42=FM53)*(IB3:IB42="D"))+SUMPRODUCT((HX3:HX42=FM55)*(IA3:IA42=FM53)*(IB3:IB42="D"))+SUMPRODUCT((HX3:HX42=FM52)*(IA3:IA42=FM53)*(IB3:IB42="D"))</f>
        <v>0</v>
      </c>
      <c r="FP53" s="221">
        <f ca="1">SUMPRODUCT((HX3:HX42=FM53)*(IA3:IA42=FM54)*(IB3:IB42="L"))+SUMPRODUCT((HX3:HX42=FM53)*(IA3:IA42=FM55)*(IB3:IB42="L"))+SUMPRODUCT((HX3:HX42=FM53)*(IA3:IA42=FM52)*(IB3:IB42="L"))+SUMPRODUCT((HX3:HX42=FM54)*(IA3:IA42=FM53)*(IC3:IC42="L"))+SUMPRODUCT((HX3:HX42=FM55)*(IA3:IA42=FM53)*(IC3:IC42="L"))+SUMPRODUCT((HX3:HX42=FM52)*(IA3:IA42=FM53)*(IC3:IC42="L"))</f>
        <v>0</v>
      </c>
      <c r="FQ53" s="221">
        <f ca="1">SUMPRODUCT((HX3:HX42=FM53)*(IA3:IA42=FM54)*HY3:HY42)+SUMPRODUCT((HX3:HX42=FM53)*(IA3:IA42=FM55)*HY3:HY42)+SUMPRODUCT((HX3:HX42=FM53)*(IA3:IA42=FM51)*HY3:HY42)+SUMPRODUCT((HX3:HX42=FM53)*(IA3:IA42=FM52)*HY3:HY42)+SUMPRODUCT((HX3:HX42=FM54)*(IA3:IA42=FM53)*HZ3:HZ42)+SUMPRODUCT((HX3:HX42=FM55)*(IA3:IA42=FM53)*HZ3:HZ42)+SUMPRODUCT((HX3:HX42=FM51)*(IA3:IA42=FM53)*HZ3:HZ42)+SUMPRODUCT((HX3:HX42=FM52)*(IA3:IA42=FM53)*HZ3:HZ42)</f>
        <v>0</v>
      </c>
      <c r="FR53" s="221">
        <f ca="1">SUMPRODUCT((HX3:HX42=FM53)*(IA3:IA42=FM54)*HZ3:HZ42)+SUMPRODUCT((HX3:HX42=FM53)*(IA3:IA42=FM55)*HZ3:HZ42)+SUMPRODUCT((HX3:HX42=FM53)*(IA3:IA42=FM51)*HZ3:HZ42)+SUMPRODUCT((HX3:HX42=FM53)*(IA3:IA42=FM52)*HZ3:HZ42)+SUMPRODUCT((HX3:HX42=FM54)*(IA3:IA42=FM53)*HY3:HY42)+SUMPRODUCT((HX3:HX42=FM55)*(IA3:IA42=FM53)*HY3:HY42)+SUMPRODUCT((HX3:HX42=FM51)*(IA3:IA42=FM53)*HY3:HY42)+SUMPRODUCT((HX3:HX42=FM52)*(IA3:IA42=FM53)*HY3:HY42)</f>
        <v>0</v>
      </c>
      <c r="FS53" s="221">
        <f ca="1">FQ53-FR53+1000</f>
        <v>1000</v>
      </c>
      <c r="FT53" s="221" t="str">
        <f t="shared" ca="1" si="202"/>
        <v/>
      </c>
      <c r="FU53" s="221" t="str">
        <f ca="1">IF(FM53&lt;&gt;"",VLOOKUP(FM53,DZ4:EF40,7,FALSE),"")</f>
        <v/>
      </c>
      <c r="FV53" s="221" t="str">
        <f ca="1">IF(FM53&lt;&gt;"",VLOOKUP(FM53,DZ4:EF40,5,FALSE),"")</f>
        <v/>
      </c>
      <c r="FW53" s="221" t="str">
        <f ca="1">IF(FM53&lt;&gt;"",VLOOKUP(FM53,DZ4:EH40,9,FALSE),"")</f>
        <v/>
      </c>
      <c r="FX53" s="221" t="str">
        <f t="shared" ca="1" si="203"/>
        <v/>
      </c>
      <c r="FY53" s="221" t="str">
        <f ca="1">IF(FM53&lt;&gt;"",RANK(FX53,FX51:FX54),"")</f>
        <v/>
      </c>
      <c r="FZ53" s="221" t="str">
        <f ca="1">IF(FM53&lt;&gt;"",SUMPRODUCT((FX51:FX54=FX53)*(FS51:FS54&gt;FS53)),"")</f>
        <v/>
      </c>
      <c r="GA53" s="221" t="str">
        <f ca="1">IF(FM53&lt;&gt;"",SUMPRODUCT((FX51:FX54=FX53)*(FS51:FS54=FS53)*(FQ51:FQ54&gt;FQ53)),"")</f>
        <v/>
      </c>
      <c r="GB53" s="221" t="str">
        <f ca="1">IF(FM53&lt;&gt;"",SUMPRODUCT((FX51:FX54=FX53)*(FS51:FS54=FS53)*(FQ51:FQ54=FQ53)*(FU51:FU54&gt;FU53)),"")</f>
        <v/>
      </c>
      <c r="GC53" s="221" t="str">
        <f ca="1">IF(FM53&lt;&gt;"",SUMPRODUCT((FX51:FX54=FX53)*(FS51:FS54=FS53)*(FQ51:FQ54=FQ53)*(FU51:FU54=FU53)*(FV51:FV54&gt;FV53)),"")</f>
        <v/>
      </c>
      <c r="GD53" s="221" t="str">
        <f ca="1">IF(FM53&lt;&gt;"",SUMPRODUCT((FX51:FX54=FX53)*(FS51:FS54=FS53)*(FQ51:FQ54=FQ53)*(FU51:FU54=FU53)*(FV51:FV54=FV53)*(FW51:FW54&gt;FW53)),"")</f>
        <v/>
      </c>
      <c r="GE53" s="221" t="str">
        <f t="shared" ref="GE53:GE54" ca="1" si="205">IF(FM53&lt;&gt;"",SUM(FY53:GD53)+1,"")</f>
        <v/>
      </c>
    </row>
    <row r="54" spans="2:187" x14ac:dyDescent="0.2">
      <c r="C54" s="221" t="s">
        <v>125</v>
      </c>
      <c r="I54" s="221">
        <f>SUMPRODUCT((I11:I14=I14)*(H11:H14=H14)*(F11:F14&gt;F14))+1</f>
        <v>1</v>
      </c>
      <c r="T54" s="221">
        <f>IF(U14&lt;&gt;"",SUMPRODUCT((AB11:AB14=AB14)*(AA11:AA14=AA14)*(Y11:Y14=Y14)*(Z11:Z14=Z14)),"")</f>
        <v>4</v>
      </c>
      <c r="U54" s="221" t="str">
        <f t="shared" si="192"/>
        <v>England</v>
      </c>
      <c r="V54" s="221">
        <f>SUMPRODUCT((CZ3:CZ42=U54)*(DC3:DC42=U55)*(DD3:DD42="W"))+SUMPRODUCT((CZ3:CZ42=U54)*(DC3:DC42=U51)*(DD3:DD42="W"))+SUMPRODUCT((CZ3:CZ42=U54)*(DC3:DC42=U52)*(DD3:DD42="W"))+SUMPRODUCT((CZ3:CZ42=U54)*(DC3:DC42=U53)*(DD3:DD42="W"))+SUMPRODUCT((CZ3:CZ42=U55)*(DC3:DC42=U54)*(DE3:DE42="W"))+SUMPRODUCT((CZ3:CZ42=U51)*(DC3:DC42=U54)*(DE3:DE42="W"))+SUMPRODUCT((CZ3:CZ42=U52)*(DC3:DC42=U54)*(DE3:DE42="W"))+SUMPRODUCT((CZ3:CZ42=U53)*(DC3:DC42=U54)*(DE3:DE42="W"))</f>
        <v>0</v>
      </c>
      <c r="W54" s="221">
        <f>SUMPRODUCT((CZ3:CZ42=U54)*(DC3:DC42=U55)*(DD3:DD42="D"))+SUMPRODUCT((CZ3:CZ42=U54)*(DC3:DC42=U51)*(DD3:DD42="D"))+SUMPRODUCT((CZ3:CZ42=U54)*(DC3:DC42=U52)*(DD3:DD42="D"))+SUMPRODUCT((CZ3:CZ42=U54)*(DC3:DC42=U53)*(DD3:DD42="D"))+SUMPRODUCT((CZ3:CZ42=U55)*(DC3:DC42=U54)*(DD3:DD42="D"))+SUMPRODUCT((CZ3:CZ42=U51)*(DC3:DC42=U54)*(DD3:DD42="D"))+SUMPRODUCT((CZ3:CZ42=U52)*(DC3:DC42=U54)*(DD3:DD42="D"))+SUMPRODUCT((CZ3:CZ42=U53)*(DC3:DC42=U54)*(DD3:DD42="D"))</f>
        <v>0</v>
      </c>
      <c r="X54" s="221">
        <f>SUMPRODUCT((CZ3:CZ42=U54)*(DC3:DC42=U55)*(DD3:DD42="L"))+SUMPRODUCT((CZ3:CZ42=U54)*(DC3:DC42=U51)*(DD3:DD42="L"))+SUMPRODUCT((CZ3:CZ42=U54)*(DC3:DC42=U52)*(DD3:DD42="L"))+SUMPRODUCT((CZ3:CZ42=U54)*(DC3:DC42=U53)*(DD3:DD42="L"))+SUMPRODUCT((CZ3:CZ42=U55)*(DC3:DC42=U54)*(DE3:DE42="L"))+SUMPRODUCT((CZ3:CZ42=U51)*(DC3:DC42=U54)*(DE3:DE42="L"))+SUMPRODUCT((CZ3:CZ42=U52)*(DC3:DC42=U54)*(DE3:DE42="L"))+SUMPRODUCT((CZ3:CZ42=U53)*(DC3:DC42=U54)*(DE3:DE42="L"))</f>
        <v>0</v>
      </c>
      <c r="Y54" s="221">
        <f>SUMPRODUCT((CZ3:CZ42=U54)*(DC3:DC42=U55)*DA3:DA42)+SUMPRODUCT((CZ3:CZ42=U54)*(DC3:DC42=U51)*DA3:DA42)+SUMPRODUCT((CZ3:CZ42=U54)*(DC3:DC42=U52)*DA3:DA42)+SUMPRODUCT((CZ3:CZ42=U54)*(DC3:DC42=U53)*DA3:DA42)+SUMPRODUCT((CZ3:CZ42=U55)*(DC3:DC42=U54)*DB3:DB42)+SUMPRODUCT((CZ3:CZ42=U51)*(DC3:DC42=U54)*DB3:DB42)+SUMPRODUCT((CZ3:CZ42=U52)*(DC3:DC42=U54)*DB3:DB42)+SUMPRODUCT((CZ3:CZ42=U53)*(DC3:DC42=U54)*DB3:DB42)</f>
        <v>0</v>
      </c>
      <c r="Z54" s="221">
        <f>SUMPRODUCT((CZ3:CZ42=U54)*(DC3:DC42=U55)*DB3:DB42)+SUMPRODUCT((CZ3:CZ42=U54)*(DC3:DC42=U51)*DB3:DB42)+SUMPRODUCT((CZ3:CZ42=U54)*(DC3:DC42=U52)*DB3:DB42)+SUMPRODUCT((CZ3:CZ42=U54)*(DC3:DC42=U53)*DB3:DB42)+SUMPRODUCT((CZ3:CZ42=U55)*(DC3:DC42=U54)*DA3:DA42)+SUMPRODUCT((CZ3:CZ42=U51)*(DC3:DC42=U54)*DA3:DA42)+SUMPRODUCT((CZ3:CZ42=U52)*(DC3:DC42=U54)*DA3:DA42)+SUMPRODUCT((CZ3:CZ42=U53)*(DC3:DC42=U54)*DA3:DA42)</f>
        <v>0</v>
      </c>
      <c r="AA54" s="221">
        <f>Y54-Z54+1000</f>
        <v>1000</v>
      </c>
      <c r="AB54" s="221">
        <f t="shared" si="190"/>
        <v>0</v>
      </c>
      <c r="AC54" s="221">
        <f>IF(U54&lt;&gt;"",VLOOKUP(U54,B4:H40,7,FALSE),"")</f>
        <v>1000</v>
      </c>
      <c r="AD54" s="221">
        <f>IF(U54&lt;&gt;"",VLOOKUP(U54,B4:H40,5,FALSE),"")</f>
        <v>0</v>
      </c>
      <c r="AE54" s="221">
        <f>IF(U54&lt;&gt;"",VLOOKUP(U54,B4:J40,9,FALSE),"")</f>
        <v>22</v>
      </c>
      <c r="AF54" s="221">
        <f t="shared" si="193"/>
        <v>0</v>
      </c>
      <c r="AG54" s="221">
        <f>IF(U54&lt;&gt;"",RANK(AF54,AF51:AF54),"")</f>
        <v>1</v>
      </c>
      <c r="AH54" s="221">
        <f>IF(U54&lt;&gt;"",SUMPRODUCT((AF51:AF54=AF54)*(AA51:AA54&gt;AA54)),"")</f>
        <v>0</v>
      </c>
      <c r="AI54" s="221">
        <f>IF(U54&lt;&gt;"",SUMPRODUCT((AF51:AF54=AF54)*(AA51:AA54=AA54)*(Y51:Y54&gt;Y54)),"")</f>
        <v>0</v>
      </c>
      <c r="AJ54" s="221">
        <f>IF(U54&lt;&gt;"",SUMPRODUCT((AF51:AF54=AF54)*(AA51:AA54=AA54)*(Y51:Y54=Y54)*(AC51:AC54&gt;AC54)),"")</f>
        <v>0</v>
      </c>
      <c r="AK54" s="221">
        <f>IF(U54&lt;&gt;"",SUMPRODUCT((AF51:AF54=AF54)*(AA51:AA54=AA54)*(Y51:Y54=Y54)*(AC51:AC54=AC54)*(AD51:AD54&gt;AD54)),"")</f>
        <v>0</v>
      </c>
      <c r="AL54" s="221">
        <f>IF(U54&lt;&gt;"",SUMPRODUCT((AF51:AF54=AF54)*(AA51:AA54=AA54)*(Y51:Y54=Y54)*(AC51:AC54=AC54)*(AD51:AD54=AD54)*(AE51:AE54&gt;AE54)),"")</f>
        <v>0</v>
      </c>
      <c r="AM54" s="221">
        <f t="shared" si="194"/>
        <v>1</v>
      </c>
      <c r="AN54" s="221" t="str">
        <f>IF(AO14&lt;&gt;"",SUMPRODUCT((AV11:AV14=AV14)*(AU11:AU14=AU14)*(AS11:AS14=AS14)*(AT11:AT14=AT14)),"")</f>
        <v/>
      </c>
      <c r="AO54" s="221" t="str">
        <f t="shared" si="195"/>
        <v/>
      </c>
      <c r="AP54" s="221" t="str">
        <f>IF(AO54&lt;&gt;"",SUMPRODUCT((CZ3:CZ42=AO54)*(DC3:DC42=AO55)*(DD3:DD42="W"))+SUMPRODUCT((CZ3:CZ42=AO54)*(DC3:DC42=AO52)*(DD3:DD42="W"))+SUMPRODUCT((CZ3:CZ42=AO54)*(DC3:DC42=AO53)*(DD3:DD42="W"))+SUMPRODUCT((CZ3:CZ42=AO55)*(DC3:DC42=AO54)*(DE3:DE42="W"))+SUMPRODUCT((CZ3:CZ42=AO52)*(DC3:DC42=AO54)*(DE3:DE42="W"))+SUMPRODUCT((CZ3:CZ42=AO53)*(DC3:DC42=AO54)*(DE3:DE42="W")),"")</f>
        <v/>
      </c>
      <c r="AQ54" s="221" t="str">
        <f>IF(AO54&lt;&gt;"",SUMPRODUCT((CZ3:CZ42=AO54)*(DC3:DC42=AO55)*(DD3:DD42="D"))+SUMPRODUCT((CZ3:CZ42=AO54)*(DC3:DC42=AO52)*(DD3:DD42="D"))+SUMPRODUCT((CZ3:CZ42=AO54)*(DC3:DC42=AO53)*(DD3:DD42="D"))+SUMPRODUCT((CZ3:CZ42=AO55)*(DC3:DC42=AO54)*(DD3:DD42="D"))+SUMPRODUCT((CZ3:CZ42=AO52)*(DC3:DC42=AO54)*(DD3:DD42="D"))+SUMPRODUCT((CZ3:CZ42=AO53)*(DC3:DC42=AO54)*(DD3:DD42="D")),"")</f>
        <v/>
      </c>
      <c r="AR54" s="221" t="str">
        <f>IF(AO54&lt;&gt;"",SUMPRODUCT((CZ3:CZ42=AO54)*(DC3:DC42=AO55)*(DD3:DD42="L"))+SUMPRODUCT((CZ3:CZ42=AO54)*(DC3:DC42=AO52)*(DD3:DD42="L"))+SUMPRODUCT((CZ3:CZ42=AO54)*(DC3:DC42=AO53)*(DD3:DD42="L"))+SUMPRODUCT((CZ3:CZ42=AO55)*(DC3:DC42=AO54)*(DE3:DE42="L"))+SUMPRODUCT((CZ3:CZ42=AO52)*(DC3:DC42=AO54)*(DE3:DE42="L"))+SUMPRODUCT((CZ3:CZ42=AO53)*(DC3:DC42=AO54)*(DE3:DE42="L")),"")</f>
        <v/>
      </c>
      <c r="AS54" s="221">
        <f>SUMPRODUCT((CZ3:CZ42=AO54)*(DC3:DC42=AO55)*DA3:DA42)+SUMPRODUCT((CZ3:CZ42=AO54)*(DC3:DC42=AO51)*DA3:DA42)+SUMPRODUCT((CZ3:CZ42=AO54)*(DC3:DC42=AO52)*DA3:DA42)+SUMPRODUCT((CZ3:CZ42=AO54)*(DC3:DC42=AO53)*DA3:DA42)+SUMPRODUCT((CZ3:CZ42=AO55)*(DC3:DC42=AO54)*DB3:DB42)+SUMPRODUCT((CZ3:CZ42=AO51)*(DC3:DC42=AO54)*DB3:DB42)+SUMPRODUCT((CZ3:CZ42=AO52)*(DC3:DC42=AO54)*DB3:DB42)+SUMPRODUCT((CZ3:CZ42=AO53)*(DC3:DC42=AO54)*DB3:DB42)</f>
        <v>0</v>
      </c>
      <c r="AT54" s="221">
        <f>SUMPRODUCT((CZ3:CZ42=AO54)*(DC3:DC42=AO55)*DB3:DB42)+SUMPRODUCT((CZ3:CZ42=AO54)*(DC3:DC42=AO51)*DB3:DB42)+SUMPRODUCT((CZ3:CZ42=AO54)*(DC3:DC42=AO52)*DB3:DB42)+SUMPRODUCT((CZ3:CZ42=AO54)*(DC3:DC42=AO53)*DB3:DB42)+SUMPRODUCT((CZ3:CZ42=AO55)*(DC3:DC42=AO54)*DA3:DA42)+SUMPRODUCT((CZ3:CZ42=AO51)*(DC3:DC42=AO54)*DA3:DA42)+SUMPRODUCT((CZ3:CZ42=AO52)*(DC3:DC42=AO54)*DA3:DA42)+SUMPRODUCT((CZ3:CZ42=AO53)*(DC3:DC42=AO54)*DA3:DA42)</f>
        <v>0</v>
      </c>
      <c r="AU54" s="221">
        <f>AS54-AT54+1000</f>
        <v>1000</v>
      </c>
      <c r="AV54" s="221" t="str">
        <f t="shared" si="196"/>
        <v/>
      </c>
      <c r="AW54" s="221" t="str">
        <f>IF(AO54&lt;&gt;"",VLOOKUP(AO54,B4:H40,7,FALSE),"")</f>
        <v/>
      </c>
      <c r="AX54" s="221" t="str">
        <f>IF(AO54&lt;&gt;"",VLOOKUP(AO54,B4:H40,5,FALSE),"")</f>
        <v/>
      </c>
      <c r="AY54" s="221" t="str">
        <f>IF(AO54&lt;&gt;"",VLOOKUP(AO54,B4:J40,9,FALSE),"")</f>
        <v/>
      </c>
      <c r="AZ54" s="221" t="str">
        <f t="shared" si="197"/>
        <v/>
      </c>
      <c r="BA54" s="221" t="str">
        <f>IF(AO54&lt;&gt;"",RANK(AZ54,AZ51:AZ54),"")</f>
        <v/>
      </c>
      <c r="BB54" s="221" t="str">
        <f>IF(AO54&lt;&gt;"",SUMPRODUCT((AZ51:AZ54=AZ54)*(AU51:AU54&gt;AU54)),"")</f>
        <v/>
      </c>
      <c r="BC54" s="221" t="str">
        <f>IF(AO54&lt;&gt;"",SUMPRODUCT((AZ51:AZ54=AZ54)*(AU51:AU54=AU54)*(AS51:AS54&gt;AS54)),"")</f>
        <v/>
      </c>
      <c r="BD54" s="221" t="str">
        <f>IF(AO54&lt;&gt;"",SUMPRODUCT((AZ51:AZ54=AZ54)*(AU51:AU54=AU54)*(AS51:AS54=AS54)*(AW51:AW54&gt;AW54)),"")</f>
        <v/>
      </c>
      <c r="BE54" s="221" t="str">
        <f>IF(AO54&lt;&gt;"",SUMPRODUCT((AZ51:AZ54=AZ54)*(AU51:AU54=AU54)*(AS51:AS54=AS54)*(AW51:AW54=AW54)*(AX51:AX54&gt;AX54)),"")</f>
        <v/>
      </c>
      <c r="BF54" s="221" t="str">
        <f>IF(AO54&lt;&gt;"",SUMPRODUCT((AZ51:AZ54=AZ54)*(AU51:AU54=AU54)*(AS51:AS54=AS54)*(AW51:AW54=AW54)*(AX51:AX54=AX54)*(AY51:AY54&gt;AY54)),"")</f>
        <v/>
      </c>
      <c r="BG54" s="221" t="str">
        <f t="shared" si="204"/>
        <v/>
      </c>
      <c r="EG54" s="221">
        <f ca="1">SUMPRODUCT((EG11:EG14=EG14)*(EF11:EF14=EF14)*(ED11:ED14&gt;ED14))+1</f>
        <v>1</v>
      </c>
      <c r="ER54" s="221">
        <f ca="1">IF(ES14&lt;&gt;"",SUMPRODUCT((EZ11:EZ14=EZ14)*(EY11:EY14=EY14)*(EW11:EW14=EW14)*(EX11:EX14=EX14)),"")</f>
        <v>4</v>
      </c>
      <c r="ES54" s="221" t="str">
        <f t="shared" ca="1" si="198"/>
        <v>England</v>
      </c>
      <c r="ET54" s="221">
        <f ca="1">SUMPRODUCT((HX3:HX42=ES54)*(IA3:IA42=ES55)*(IB3:IB42="W"))+SUMPRODUCT((HX3:HX42=ES54)*(IA3:IA42=ES51)*(IB3:IB42="W"))+SUMPRODUCT((HX3:HX42=ES54)*(IA3:IA42=ES52)*(IB3:IB42="W"))+SUMPRODUCT((HX3:HX42=ES54)*(IA3:IA42=ES53)*(IB3:IB42="W"))+SUMPRODUCT((HX3:HX42=ES55)*(IA3:IA42=ES54)*(IC3:IC42="W"))+SUMPRODUCT((HX3:HX42=ES51)*(IA3:IA42=ES54)*(IC3:IC42="W"))+SUMPRODUCT((HX3:HX42=ES52)*(IA3:IA42=ES54)*(IC3:IC42="W"))+SUMPRODUCT((HX3:HX42=ES53)*(IA3:IA42=ES54)*(IC3:IC42="W"))</f>
        <v>0</v>
      </c>
      <c r="EU54" s="221">
        <f ca="1">SUMPRODUCT((HX3:HX42=ES54)*(IA3:IA42=ES55)*(IB3:IB42="D"))+SUMPRODUCT((HX3:HX42=ES54)*(IA3:IA42=ES51)*(IB3:IB42="D"))+SUMPRODUCT((HX3:HX42=ES54)*(IA3:IA42=ES52)*(IB3:IB42="D"))+SUMPRODUCT((HX3:HX42=ES54)*(IA3:IA42=ES53)*(IB3:IB42="D"))+SUMPRODUCT((HX3:HX42=ES55)*(IA3:IA42=ES54)*(IB3:IB42="D"))+SUMPRODUCT((HX3:HX42=ES51)*(IA3:IA42=ES54)*(IB3:IB42="D"))+SUMPRODUCT((HX3:HX42=ES52)*(IA3:IA42=ES54)*(IB3:IB42="D"))+SUMPRODUCT((HX3:HX42=ES53)*(IA3:IA42=ES54)*(IB3:IB42="D"))</f>
        <v>0</v>
      </c>
      <c r="EV54" s="221">
        <f ca="1">SUMPRODUCT((HX3:HX42=ES54)*(IA3:IA42=ES55)*(IB3:IB42="L"))+SUMPRODUCT((HX3:HX42=ES54)*(IA3:IA42=ES51)*(IB3:IB42="L"))+SUMPRODUCT((HX3:HX42=ES54)*(IA3:IA42=ES52)*(IB3:IB42="L"))+SUMPRODUCT((HX3:HX42=ES54)*(IA3:IA42=ES53)*(IB3:IB42="L"))+SUMPRODUCT((HX3:HX42=ES55)*(IA3:IA42=ES54)*(IC3:IC42="L"))+SUMPRODUCT((HX3:HX42=ES51)*(IA3:IA42=ES54)*(IC3:IC42="L"))+SUMPRODUCT((HX3:HX42=ES52)*(IA3:IA42=ES54)*(IC3:IC42="L"))+SUMPRODUCT((HX3:HX42=ES53)*(IA3:IA42=ES54)*(IC3:IC42="L"))</f>
        <v>0</v>
      </c>
      <c r="EW54" s="221">
        <f ca="1">SUMPRODUCT((HX3:HX42=ES54)*(IA3:IA42=ES55)*HY3:HY42)+SUMPRODUCT((HX3:HX42=ES54)*(IA3:IA42=ES51)*HY3:HY42)+SUMPRODUCT((HX3:HX42=ES54)*(IA3:IA42=ES52)*HY3:HY42)+SUMPRODUCT((HX3:HX42=ES54)*(IA3:IA42=ES53)*HY3:HY42)+SUMPRODUCT((HX3:HX42=ES55)*(IA3:IA42=ES54)*HZ3:HZ42)+SUMPRODUCT((HX3:HX42=ES51)*(IA3:IA42=ES54)*HZ3:HZ42)+SUMPRODUCT((HX3:HX42=ES52)*(IA3:IA42=ES54)*HZ3:HZ42)+SUMPRODUCT((HX3:HX42=ES53)*(IA3:IA42=ES54)*HZ3:HZ42)</f>
        <v>0</v>
      </c>
      <c r="EX54" s="221">
        <f ca="1">SUMPRODUCT((HX3:HX42=ES54)*(IA3:IA42=ES55)*HZ3:HZ42)+SUMPRODUCT((HX3:HX42=ES54)*(IA3:IA42=ES51)*HZ3:HZ42)+SUMPRODUCT((HX3:HX42=ES54)*(IA3:IA42=ES52)*HZ3:HZ42)+SUMPRODUCT((HX3:HX42=ES54)*(IA3:IA42=ES53)*HZ3:HZ42)+SUMPRODUCT((HX3:HX42=ES55)*(IA3:IA42=ES54)*HY3:HY42)+SUMPRODUCT((HX3:HX42=ES51)*(IA3:IA42=ES54)*HY3:HY42)+SUMPRODUCT((HX3:HX42=ES52)*(IA3:IA42=ES54)*HY3:HY42)+SUMPRODUCT((HX3:HX42=ES53)*(IA3:IA42=ES54)*HY3:HY42)</f>
        <v>0</v>
      </c>
      <c r="EY54" s="221">
        <f ca="1">EW54-EX54+1000</f>
        <v>1000</v>
      </c>
      <c r="EZ54" s="221">
        <f t="shared" ca="1" si="191"/>
        <v>0</v>
      </c>
      <c r="FA54" s="221">
        <f ca="1">IF(ES54&lt;&gt;"",VLOOKUP(ES54,DZ4:EF40,7,FALSE),"")</f>
        <v>1000</v>
      </c>
      <c r="FB54" s="221">
        <f ca="1">IF(ES54&lt;&gt;"",VLOOKUP(ES54,DZ4:EF40,5,FALSE),"")</f>
        <v>0</v>
      </c>
      <c r="FC54" s="221">
        <f ca="1">IF(ES54&lt;&gt;"",VLOOKUP(ES54,DZ4:EH40,9,FALSE),"")</f>
        <v>22</v>
      </c>
      <c r="FD54" s="221">
        <f t="shared" ca="1" si="199"/>
        <v>0</v>
      </c>
      <c r="FE54" s="221">
        <f ca="1">IF(ES54&lt;&gt;"",RANK(FD54,FD51:FD54),"")</f>
        <v>1</v>
      </c>
      <c r="FF54" s="221">
        <f ca="1">IF(ES54&lt;&gt;"",SUMPRODUCT((FD51:FD54=FD54)*(EY51:EY54&gt;EY54)),"")</f>
        <v>0</v>
      </c>
      <c r="FG54" s="221">
        <f ca="1">IF(ES54&lt;&gt;"",SUMPRODUCT((FD51:FD54=FD54)*(EY51:EY54=EY54)*(EW51:EW54&gt;EW54)),"")</f>
        <v>0</v>
      </c>
      <c r="FH54" s="221">
        <f ca="1">IF(ES54&lt;&gt;"",SUMPRODUCT((FD51:FD54=FD54)*(EY51:EY54=EY54)*(EW51:EW54=EW54)*(FA51:FA54&gt;FA54)),"")</f>
        <v>0</v>
      </c>
      <c r="FI54" s="221">
        <f ca="1">IF(ES54&lt;&gt;"",SUMPRODUCT((FD51:FD54=FD54)*(EY51:EY54=EY54)*(EW51:EW54=EW54)*(FA51:FA54=FA54)*(FB51:FB54&gt;FB54)),"")</f>
        <v>0</v>
      </c>
      <c r="FJ54" s="221">
        <f ca="1">IF(ES54&lt;&gt;"",SUMPRODUCT((FD51:FD54=FD54)*(EY51:EY54=EY54)*(EW51:EW54=EW54)*(FA51:FA54=FA54)*(FB51:FB54=FB54)*(FC51:FC54&gt;FC54)),"")</f>
        <v>0</v>
      </c>
      <c r="FK54" s="221">
        <f t="shared" ca="1" si="200"/>
        <v>1</v>
      </c>
      <c r="FL54" s="221" t="str">
        <f ca="1">IF(FM14&lt;&gt;"",SUMPRODUCT((FT11:FT14=FT14)*(FS11:FS14=FS14)*(FQ11:FQ14=FQ14)*(FR11:FR14=FR14)),"")</f>
        <v/>
      </c>
      <c r="FM54" s="221" t="str">
        <f t="shared" ca="1" si="201"/>
        <v/>
      </c>
      <c r="FN54" s="221" t="str">
        <f ca="1">IF(FM54&lt;&gt;"",SUMPRODUCT((HX3:HX42=FM54)*(IA3:IA42=FM55)*(IB3:IB42="W"))+SUMPRODUCT((HX3:HX42=FM54)*(IA3:IA42=FM52)*(IB3:IB42="W"))+SUMPRODUCT((HX3:HX42=FM54)*(IA3:IA42=FM53)*(IB3:IB42="W"))+SUMPRODUCT((HX3:HX42=FM55)*(IA3:IA42=FM54)*(IC3:IC42="W"))+SUMPRODUCT((HX3:HX42=FM52)*(IA3:IA42=FM54)*(IC3:IC42="W"))+SUMPRODUCT((HX3:HX42=FM53)*(IA3:IA42=FM54)*(IC3:IC42="W")),"")</f>
        <v/>
      </c>
      <c r="FO54" s="221" t="str">
        <f ca="1">IF(FM54&lt;&gt;"",SUMPRODUCT((HX3:HX42=FM54)*(IA3:IA42=FM55)*(IB3:IB42="D"))+SUMPRODUCT((HX3:HX42=FM54)*(IA3:IA42=FM52)*(IB3:IB42="D"))+SUMPRODUCT((HX3:HX42=FM54)*(IA3:IA42=FM53)*(IB3:IB42="D"))+SUMPRODUCT((HX3:HX42=FM55)*(IA3:IA42=FM54)*(IB3:IB42="D"))+SUMPRODUCT((HX3:HX42=FM52)*(IA3:IA42=FM54)*(IB3:IB42="D"))+SUMPRODUCT((HX3:HX42=FM53)*(IA3:IA42=FM54)*(IB3:IB42="D")),"")</f>
        <v/>
      </c>
      <c r="FP54" s="221" t="str">
        <f ca="1">IF(FM54&lt;&gt;"",SUMPRODUCT((HX3:HX42=FM54)*(IA3:IA42=FM55)*(IB3:IB42="L"))+SUMPRODUCT((HX3:HX42=FM54)*(IA3:IA42=FM52)*(IB3:IB42="L"))+SUMPRODUCT((HX3:HX42=FM54)*(IA3:IA42=FM53)*(IB3:IB42="L"))+SUMPRODUCT((HX3:HX42=FM55)*(IA3:IA42=FM54)*(IC3:IC42="L"))+SUMPRODUCT((HX3:HX42=FM52)*(IA3:IA42=FM54)*(IC3:IC42="L"))+SUMPRODUCT((HX3:HX42=FM53)*(IA3:IA42=FM54)*(IC3:IC42="L")),"")</f>
        <v/>
      </c>
      <c r="FQ54" s="221">
        <f ca="1">SUMPRODUCT((HX3:HX42=FM54)*(IA3:IA42=FM55)*HY3:HY42)+SUMPRODUCT((HX3:HX42=FM54)*(IA3:IA42=FM51)*HY3:HY42)+SUMPRODUCT((HX3:HX42=FM54)*(IA3:IA42=FM52)*HY3:HY42)+SUMPRODUCT((HX3:HX42=FM54)*(IA3:IA42=FM53)*HY3:HY42)+SUMPRODUCT((HX3:HX42=FM55)*(IA3:IA42=FM54)*HZ3:HZ42)+SUMPRODUCT((HX3:HX42=FM51)*(IA3:IA42=FM54)*HZ3:HZ42)+SUMPRODUCT((HX3:HX42=FM52)*(IA3:IA42=FM54)*HZ3:HZ42)+SUMPRODUCT((HX3:HX42=FM53)*(IA3:IA42=FM54)*HZ3:HZ42)</f>
        <v>0</v>
      </c>
      <c r="FR54" s="221">
        <f ca="1">SUMPRODUCT((HX3:HX42=FM54)*(IA3:IA42=FM55)*HZ3:HZ42)+SUMPRODUCT((HX3:HX42=FM54)*(IA3:IA42=FM51)*HZ3:HZ42)+SUMPRODUCT((HX3:HX42=FM54)*(IA3:IA42=FM52)*HZ3:HZ42)+SUMPRODUCT((HX3:HX42=FM54)*(IA3:IA42=FM53)*HZ3:HZ42)+SUMPRODUCT((HX3:HX42=FM55)*(IA3:IA42=FM54)*HY3:HY42)+SUMPRODUCT((HX3:HX42=FM51)*(IA3:IA42=FM54)*HY3:HY42)+SUMPRODUCT((HX3:HX42=FM52)*(IA3:IA42=FM54)*HY3:HY42)+SUMPRODUCT((HX3:HX42=FM53)*(IA3:IA42=FM54)*HY3:HY42)</f>
        <v>0</v>
      </c>
      <c r="FS54" s="221">
        <f ca="1">FQ54-FR54+1000</f>
        <v>1000</v>
      </c>
      <c r="FT54" s="221" t="str">
        <f t="shared" ca="1" si="202"/>
        <v/>
      </c>
      <c r="FU54" s="221" t="str">
        <f ca="1">IF(FM54&lt;&gt;"",VLOOKUP(FM54,DZ4:EF40,7,FALSE),"")</f>
        <v/>
      </c>
      <c r="FV54" s="221" t="str">
        <f ca="1">IF(FM54&lt;&gt;"",VLOOKUP(FM54,DZ4:EF40,5,FALSE),"")</f>
        <v/>
      </c>
      <c r="FW54" s="221" t="str">
        <f ca="1">IF(FM54&lt;&gt;"",VLOOKUP(FM54,DZ4:EH40,9,FALSE),"")</f>
        <v/>
      </c>
      <c r="FX54" s="221" t="str">
        <f t="shared" ca="1" si="203"/>
        <v/>
      </c>
      <c r="FY54" s="221" t="str">
        <f ca="1">IF(FM54&lt;&gt;"",RANK(FX54,FX51:FX54),"")</f>
        <v/>
      </c>
      <c r="FZ54" s="221" t="str">
        <f ca="1">IF(FM54&lt;&gt;"",SUMPRODUCT((FX51:FX54=FX54)*(FS51:FS54&gt;FS54)),"")</f>
        <v/>
      </c>
      <c r="GA54" s="221" t="str">
        <f ca="1">IF(FM54&lt;&gt;"",SUMPRODUCT((FX51:FX54=FX54)*(FS51:FS54=FS54)*(FQ51:FQ54&gt;FQ54)),"")</f>
        <v/>
      </c>
      <c r="GB54" s="221" t="str">
        <f ca="1">IF(FM54&lt;&gt;"",SUMPRODUCT((FX51:FX54=FX54)*(FS51:FS54=FS54)*(FQ51:FQ54=FQ54)*(FU51:FU54&gt;FU54)),"")</f>
        <v/>
      </c>
      <c r="GC54" s="221" t="str">
        <f ca="1">IF(FM54&lt;&gt;"",SUMPRODUCT((FX51:FX54=FX54)*(FS51:FS54=FS54)*(FQ51:FQ54=FQ54)*(FU51:FU54=FU54)*(FV51:FV54&gt;FV54)),"")</f>
        <v/>
      </c>
      <c r="GD54" s="221" t="str">
        <f ca="1">IF(FM54&lt;&gt;"",SUMPRODUCT((FX51:FX54=FX54)*(FS51:FS54=FS54)*(FQ51:FQ54=FQ54)*(FU51:FU54=FU54)*(FV51:FV54=FV54)*(FW51:FW54&gt;FW54)),"")</f>
        <v/>
      </c>
      <c r="GE54" s="221" t="str">
        <f t="shared" ca="1" si="205"/>
        <v/>
      </c>
    </row>
    <row r="55" spans="2:187" x14ac:dyDescent="0.2">
      <c r="C55" s="221" t="s">
        <v>126</v>
      </c>
    </row>
    <row r="56" spans="2:187" x14ac:dyDescent="0.2">
      <c r="C56" s="221" t="s">
        <v>127</v>
      </c>
    </row>
    <row r="57" spans="2:187" x14ac:dyDescent="0.2">
      <c r="C57" s="221" t="s">
        <v>128</v>
      </c>
      <c r="T57" s="221">
        <f>IF(U58="",SUM(AG18:AL18),IF(U59="",SUM(AG19:AL19),IF(U60="",SUM(AG20:AL20),IF(U61="",SUM(AG21:AL21),0))))</f>
        <v>0</v>
      </c>
      <c r="AN57" s="221">
        <f>IF(AO59="",SUM(BA19:BF19),IF(AO60="",SUM(BA20:BF20),IF(AO61="",SUM(BA21:BF21),0)))</f>
        <v>0</v>
      </c>
      <c r="ER57" s="221">
        <f ca="1">IF(ES58="",SUM(FE18:FJ18),IF(ES59="",SUM(FE19:FJ19),IF(ES60="",SUM(FE20:FJ20),IF(ES61="",SUM(FE21:FJ21),0))))</f>
        <v>0</v>
      </c>
      <c r="FL57" s="221">
        <f ca="1">IF(FM59="",SUM(FY19:GD19),IF(FM60="",SUM(FY20:GD20),IF(FM61="",SUM(FY21:GD21),0)))</f>
        <v>0</v>
      </c>
    </row>
    <row r="58" spans="2:187" x14ac:dyDescent="0.2">
      <c r="C58" s="221" t="s">
        <v>129</v>
      </c>
      <c r="I58" s="221">
        <f>SUMPRODUCT((I18:I21=I18)*(H18:H21=H18)*(F18:F21&gt;F18))+1</f>
        <v>1</v>
      </c>
      <c r="T58" s="221">
        <f>IF(U18&lt;&gt;"",SUMPRODUCT((AB18:AB21=AB18)*(AA18:AA21=AA18)*(Y18:Y21=Y18)*(Z18:Z21=Z18)),"")</f>
        <v>4</v>
      </c>
      <c r="U58" s="221" t="str">
        <f>IF(AND(T58&lt;&gt;"",T58&gt;1),U18,"")</f>
        <v>Northern Ireland</v>
      </c>
      <c r="V58" s="221">
        <f>SUMPRODUCT((CZ3:CZ42=U58)*(DC3:DC42=U59)*(DD3:DD42="W"))+SUMPRODUCT((CZ3:CZ42=U58)*(DC3:DC42=U60)*(DD3:DD42="W"))+SUMPRODUCT((CZ3:CZ42=U58)*(DC3:DC42=U61)*(DD3:DD42="W"))+SUMPRODUCT((CZ3:CZ42=U58)*(DC3:DC42=U62)*(DD3:DD42="W"))+SUMPRODUCT((CZ3:CZ42=U59)*(DC3:DC42=U58)*(DE3:DE42="W"))+SUMPRODUCT((CZ3:CZ42=U60)*(DC3:DC42=U58)*(DE3:DE42="W"))+SUMPRODUCT((CZ3:CZ42=U61)*(DC3:DC42=U58)*(DE3:DE42="W"))+SUMPRODUCT((CZ3:CZ42=U62)*(DC3:DC42=U58)*(DE3:DE42="W"))</f>
        <v>0</v>
      </c>
      <c r="W58" s="221">
        <f>SUMPRODUCT((CZ3:CZ42=U58)*(DC3:DC42=U59)*(DD3:DD42="D"))+SUMPRODUCT((CZ3:CZ42=U58)*(DC3:DC42=U60)*(DD3:DD42="D"))+SUMPRODUCT((CZ3:CZ42=U58)*(DC3:DC42=U61)*(DD3:DD42="D"))+SUMPRODUCT((CZ3:CZ42=U58)*(DC3:DC42=U62)*(DD3:DD42="D"))+SUMPRODUCT((CZ3:CZ42=U59)*(DC3:DC42=U58)*(DD3:DD42="D"))+SUMPRODUCT((CZ3:CZ42=U60)*(DC3:DC42=U58)*(DD3:DD42="D"))+SUMPRODUCT((CZ3:CZ42=U61)*(DC3:DC42=U58)*(DD3:DD42="D"))+SUMPRODUCT((CZ3:CZ42=U62)*(DC3:DC42=U58)*(DD3:DD42="D"))</f>
        <v>0</v>
      </c>
      <c r="X58" s="221">
        <f>SUMPRODUCT((CZ3:CZ42=U58)*(DC3:DC42=U59)*(DD3:DD42="L"))+SUMPRODUCT((CZ3:CZ42=U58)*(DC3:DC42=U60)*(DD3:DD42="L"))+SUMPRODUCT((CZ3:CZ42=U58)*(DC3:DC42=U61)*(DD3:DD42="L"))+SUMPRODUCT((CZ3:CZ42=U58)*(DC3:DC42=U62)*(DD3:DD42="L"))+SUMPRODUCT((CZ3:CZ42=U59)*(DC3:DC42=U58)*(DE3:DE42="L"))+SUMPRODUCT((CZ3:CZ42=U60)*(DC3:DC42=U58)*(DE3:DE42="L"))+SUMPRODUCT((CZ3:CZ42=U61)*(DC3:DC42=U58)*(DE3:DE42="L"))+SUMPRODUCT((CZ3:CZ42=U62)*(DC3:DC42=U58)*(DE3:DE42="L"))</f>
        <v>0</v>
      </c>
      <c r="Y58" s="221">
        <f>SUMPRODUCT((CZ3:CZ42=U58)*(DC3:DC42=U59)*DA3:DA42)+SUMPRODUCT((CZ3:CZ42=U58)*(DC3:DC42=U60)*DA3:DA42)+SUMPRODUCT((CZ3:CZ42=U58)*(DC3:DC42=U61)*DA3:DA42)+SUMPRODUCT((CZ3:CZ42=U58)*(DC3:DC42=U62)*DA3:DA42)+SUMPRODUCT((CZ3:CZ42=U59)*(DC3:DC42=U58)*DB3:DB42)+SUMPRODUCT((CZ3:CZ42=U60)*(DC3:DC42=U58)*DB3:DB42)+SUMPRODUCT((CZ3:CZ42=U61)*(DC3:DC42=U58)*DB3:DB42)+SUMPRODUCT((CZ3:CZ42=U62)*(DC3:DC42=U58)*DB3:DB42)</f>
        <v>0</v>
      </c>
      <c r="Z58" s="221">
        <f>SUMPRODUCT((CZ3:CZ42=U58)*(DC3:DC42=U59)*DB3:DB42)+SUMPRODUCT((CZ3:CZ42=U58)*(DC3:DC42=U60)*DB3:DB42)+SUMPRODUCT((CZ3:CZ42=U58)*(DC3:DC42=U61)*DB3:DB42)+SUMPRODUCT((CZ3:CZ42=U58)*(DC3:DC42=U62)*DB3:DB42)+SUMPRODUCT((CZ3:CZ42=U59)*(DC3:DC42=U58)*DA3:DA42)+SUMPRODUCT((CZ3:CZ42=U60)*(DC3:DC42=U58)*DA3:DA42)+SUMPRODUCT((CZ3:CZ42=U61)*(DC3:DC42=U58)*DA3:DA42)+SUMPRODUCT((CZ3:CZ42=U62)*(DC3:DC42=U58)*DA3:DA42)</f>
        <v>0</v>
      </c>
      <c r="AA58" s="221">
        <f>Y58-Z58+1000</f>
        <v>1000</v>
      </c>
      <c r="AB58" s="221">
        <f>IF(U58&lt;&gt;"",V58*3+W58*1,"")</f>
        <v>0</v>
      </c>
      <c r="AC58" s="221">
        <f>IF(U58&lt;&gt;"",VLOOKUP(U58,B4:H40,7,FALSE),"")</f>
        <v>1000</v>
      </c>
      <c r="AD58" s="221">
        <f>IF(U58&lt;&gt;"",VLOOKUP(U58,B4:H40,5,FALSE),"")</f>
        <v>0</v>
      </c>
      <c r="AE58" s="221">
        <f>IF(U58&lt;&gt;"",VLOOKUP(U58,B4:J40,9,FALSE),"")</f>
        <v>1</v>
      </c>
      <c r="AF58" s="221">
        <f>AB58</f>
        <v>0</v>
      </c>
      <c r="AG58" s="221">
        <f>IF(U58&lt;&gt;"",RANK(AF58,AF58:AF61),"")</f>
        <v>1</v>
      </c>
      <c r="AH58" s="221">
        <f>IF(U58&lt;&gt;"",SUMPRODUCT((AF58:AF61=AF58)*(AA58:AA61&gt;AA58)),"")</f>
        <v>0</v>
      </c>
      <c r="AI58" s="221">
        <f>IF(U58&lt;&gt;"",SUMPRODUCT((AF58:AF61=AF58)*(AA58:AA61=AA58)*(Y58:Y61&gt;Y58)),"")</f>
        <v>0</v>
      </c>
      <c r="AJ58" s="221">
        <f>IF(U58&lt;&gt;"",SUMPRODUCT((AF58:AF61=AF58)*(AA58:AA61=AA58)*(Y58:Y61=Y58)*(AC58:AC61&gt;AC58)),"")</f>
        <v>0</v>
      </c>
      <c r="AK58" s="221">
        <f>IF(U58&lt;&gt;"",SUMPRODUCT((AF58:AF61=AF58)*(AA58:AA61=AA58)*(Y58:Y61=Y58)*(AC58:AC61=AC58)*(AD58:AD61&gt;AD58)),"")</f>
        <v>0</v>
      </c>
      <c r="AL58" s="221">
        <f>IF(U58&lt;&gt;"",SUMPRODUCT((AF58:AF61=AF58)*(AA58:AA61=AA58)*(Y58:Y61=Y58)*(AC58:AC61=AC58)*(AD58:AD61=AD58)*(AE58:AE61&gt;AE58)),"")</f>
        <v>3</v>
      </c>
      <c r="AM58" s="221">
        <f>IF(U58&lt;&gt;"",SUM(AG58:AL58),"")</f>
        <v>4</v>
      </c>
      <c r="EG58" s="221">
        <f ca="1">SUMPRODUCT((EG18:EG21=EG18)*(EF18:EF21=EF18)*(ED18:ED21&gt;ED18))+1</f>
        <v>1</v>
      </c>
      <c r="ER58" s="221">
        <f ca="1">IF(ES18&lt;&gt;"",SUMPRODUCT((EZ18:EZ21=EZ18)*(EY18:EY21=EY18)*(EW18:EW21=EW18)*(EX18:EX21=EX18)),"")</f>
        <v>4</v>
      </c>
      <c r="ES58" s="221" t="str">
        <f ca="1">IF(AND(ER58&lt;&gt;"",ER58&gt;1),ES18,"")</f>
        <v>Northern Ireland</v>
      </c>
      <c r="ET58" s="221">
        <f ca="1">SUMPRODUCT((HX3:HX42=ES58)*(IA3:IA42=ES59)*(IB3:IB42="W"))+SUMPRODUCT((HX3:HX42=ES58)*(IA3:IA42=ES60)*(IB3:IB42="W"))+SUMPRODUCT((HX3:HX42=ES58)*(IA3:IA42=ES61)*(IB3:IB42="W"))+SUMPRODUCT((HX3:HX42=ES58)*(IA3:IA42=ES62)*(IB3:IB42="W"))+SUMPRODUCT((HX3:HX42=ES59)*(IA3:IA42=ES58)*(IC3:IC42="W"))+SUMPRODUCT((HX3:HX42=ES60)*(IA3:IA42=ES58)*(IC3:IC42="W"))+SUMPRODUCT((HX3:HX42=ES61)*(IA3:IA42=ES58)*(IC3:IC42="W"))+SUMPRODUCT((HX3:HX42=ES62)*(IA3:IA42=ES58)*(IC3:IC42="W"))</f>
        <v>0</v>
      </c>
      <c r="EU58" s="221">
        <f ca="1">SUMPRODUCT((HX3:HX42=ES58)*(IA3:IA42=ES59)*(IB3:IB42="D"))+SUMPRODUCT((HX3:HX42=ES58)*(IA3:IA42=ES60)*(IB3:IB42="D"))+SUMPRODUCT((HX3:HX42=ES58)*(IA3:IA42=ES61)*(IB3:IB42="D"))+SUMPRODUCT((HX3:HX42=ES58)*(IA3:IA42=ES62)*(IB3:IB42="D"))+SUMPRODUCT((HX3:HX42=ES59)*(IA3:IA42=ES58)*(IB3:IB42="D"))+SUMPRODUCT((HX3:HX42=ES60)*(IA3:IA42=ES58)*(IB3:IB42="D"))+SUMPRODUCT((HX3:HX42=ES61)*(IA3:IA42=ES58)*(IB3:IB42="D"))+SUMPRODUCT((HX3:HX42=ES62)*(IA3:IA42=ES58)*(IB3:IB42="D"))</f>
        <v>0</v>
      </c>
      <c r="EV58" s="221">
        <f ca="1">SUMPRODUCT((HX3:HX42=ES58)*(IA3:IA42=ES59)*(IB3:IB42="L"))+SUMPRODUCT((HX3:HX42=ES58)*(IA3:IA42=ES60)*(IB3:IB42="L"))+SUMPRODUCT((HX3:HX42=ES58)*(IA3:IA42=ES61)*(IB3:IB42="L"))+SUMPRODUCT((HX3:HX42=ES58)*(IA3:IA42=ES62)*(IB3:IB42="L"))+SUMPRODUCT((HX3:HX42=ES59)*(IA3:IA42=ES58)*(IC3:IC42="L"))+SUMPRODUCT((HX3:HX42=ES60)*(IA3:IA42=ES58)*(IC3:IC42="L"))+SUMPRODUCT((HX3:HX42=ES61)*(IA3:IA42=ES58)*(IC3:IC42="L"))+SUMPRODUCT((HX3:HX42=ES62)*(IA3:IA42=ES58)*(IC3:IC42="L"))</f>
        <v>0</v>
      </c>
      <c r="EW58" s="221">
        <f ca="1">SUMPRODUCT((HX3:HX42=ES58)*(IA3:IA42=ES59)*HY3:HY42)+SUMPRODUCT((HX3:HX42=ES58)*(IA3:IA42=ES60)*HY3:HY42)+SUMPRODUCT((HX3:HX42=ES58)*(IA3:IA42=ES61)*HY3:HY42)+SUMPRODUCT((HX3:HX42=ES58)*(IA3:IA42=ES62)*HY3:HY42)+SUMPRODUCT((HX3:HX42=ES59)*(IA3:IA42=ES58)*HZ3:HZ42)+SUMPRODUCT((HX3:HX42=ES60)*(IA3:IA42=ES58)*HZ3:HZ42)+SUMPRODUCT((HX3:HX42=ES61)*(IA3:IA42=ES58)*HZ3:HZ42)+SUMPRODUCT((HX3:HX42=ES62)*(IA3:IA42=ES58)*HZ3:HZ42)</f>
        <v>0</v>
      </c>
      <c r="EX58" s="221">
        <f ca="1">SUMPRODUCT((HX3:HX42=ES58)*(IA3:IA42=ES59)*HZ3:HZ42)+SUMPRODUCT((HX3:HX42=ES58)*(IA3:IA42=ES60)*HZ3:HZ42)+SUMPRODUCT((HX3:HX42=ES58)*(IA3:IA42=ES61)*HZ3:HZ42)+SUMPRODUCT((HX3:HX42=ES58)*(IA3:IA42=ES62)*HZ3:HZ42)+SUMPRODUCT((HX3:HX42=ES59)*(IA3:IA42=ES58)*HY3:HY42)+SUMPRODUCT((HX3:HX42=ES60)*(IA3:IA42=ES58)*HY3:HY42)+SUMPRODUCT((HX3:HX42=ES61)*(IA3:IA42=ES58)*HY3:HY42)+SUMPRODUCT((HX3:HX42=ES62)*(IA3:IA42=ES58)*HY3:HY42)</f>
        <v>0</v>
      </c>
      <c r="EY58" s="221">
        <f ca="1">EW58-EX58+1000</f>
        <v>1000</v>
      </c>
      <c r="EZ58" s="221">
        <f ca="1">IF(ES58&lt;&gt;"",ET58*3+EU58*1,"")</f>
        <v>0</v>
      </c>
      <c r="FA58" s="221">
        <f ca="1">IF(ES58&lt;&gt;"",VLOOKUP(ES58,DZ4:EF40,7,FALSE),"")</f>
        <v>1000</v>
      </c>
      <c r="FB58" s="221">
        <f ca="1">IF(ES58&lt;&gt;"",VLOOKUP(ES58,DZ4:EF40,5,FALSE),"")</f>
        <v>0</v>
      </c>
      <c r="FC58" s="221">
        <f ca="1">IF(ES58&lt;&gt;"",VLOOKUP(ES58,DZ4:EH40,9,FALSE),"")</f>
        <v>1</v>
      </c>
      <c r="FD58" s="221">
        <f ca="1">EZ58</f>
        <v>0</v>
      </c>
      <c r="FE58" s="221">
        <f ca="1">IF(ES58&lt;&gt;"",RANK(FD58,FD58:FD61),"")</f>
        <v>1</v>
      </c>
      <c r="FF58" s="221">
        <f ca="1">IF(ES58&lt;&gt;"",SUMPRODUCT((FD58:FD61=FD58)*(EY58:EY61&gt;EY58)),"")</f>
        <v>0</v>
      </c>
      <c r="FG58" s="221">
        <f ca="1">IF(ES58&lt;&gt;"",SUMPRODUCT((FD58:FD61=FD58)*(EY58:EY61=EY58)*(EW58:EW61&gt;EW58)),"")</f>
        <v>0</v>
      </c>
      <c r="FH58" s="221">
        <f ca="1">IF(ES58&lt;&gt;"",SUMPRODUCT((FD58:FD61=FD58)*(EY58:EY61=EY58)*(EW58:EW61=EW58)*(FA58:FA61&gt;FA58)),"")</f>
        <v>0</v>
      </c>
      <c r="FI58" s="221">
        <f ca="1">IF(ES58&lt;&gt;"",SUMPRODUCT((FD58:FD61=FD58)*(EY58:EY61=EY58)*(EW58:EW61=EW58)*(FA58:FA61=FA58)*(FB58:FB61&gt;FB58)),"")</f>
        <v>0</v>
      </c>
      <c r="FJ58" s="221">
        <f ca="1">IF(ES58&lt;&gt;"",SUMPRODUCT((FD58:FD61=FD58)*(EY58:EY61=EY58)*(EW58:EW61=EW58)*(FA58:FA61=FA58)*(FB58:FB61=FB58)*(FC58:FC61&gt;FC58)),"")</f>
        <v>3</v>
      </c>
      <c r="FK58" s="221">
        <f ca="1">IF(ES58&lt;&gt;"",SUM(FE58:FJ58),"")</f>
        <v>4</v>
      </c>
    </row>
    <row r="59" spans="2:187" x14ac:dyDescent="0.2">
      <c r="C59" s="221" t="s">
        <v>130</v>
      </c>
      <c r="I59" s="221">
        <f>SUMPRODUCT((I18:I21=I19)*(H18:H21=H19)*(F18:F21&gt;F19))+1</f>
        <v>1</v>
      </c>
      <c r="T59" s="221">
        <f>IF(U19&lt;&gt;"",SUMPRODUCT((AB18:AB21=AB19)*(AA18:AA21=AA19)*(Y18:Y21=Y19)*(Z18:Z21=Z19)),"")</f>
        <v>4</v>
      </c>
      <c r="U59" s="221" t="str">
        <f t="shared" ref="U59:U61" si="206">IF(AND(T59&lt;&gt;"",T59&gt;1),U19,"")</f>
        <v>Poland</v>
      </c>
      <c r="V59" s="221">
        <f>SUMPRODUCT((CZ3:CZ42=U59)*(DC3:DC42=U60)*(DD3:DD42="W"))+SUMPRODUCT((CZ3:CZ42=U59)*(DC3:DC42=U61)*(DD3:DD42="W"))+SUMPRODUCT((CZ3:CZ42=U59)*(DC3:DC42=U62)*(DD3:DD42="W"))+SUMPRODUCT((CZ3:CZ42=U59)*(DC3:DC42=U58)*(DD3:DD42="W"))+SUMPRODUCT((CZ3:CZ42=U60)*(DC3:DC42=U59)*(DE3:DE42="W"))+SUMPRODUCT((CZ3:CZ42=U61)*(DC3:DC42=U59)*(DE3:DE42="W"))+SUMPRODUCT((CZ3:CZ42=U62)*(DC3:DC42=U59)*(DE3:DE42="W"))+SUMPRODUCT((CZ3:CZ42=U58)*(DC3:DC42=U59)*(DE3:DE42="W"))</f>
        <v>0</v>
      </c>
      <c r="W59" s="221">
        <f>SUMPRODUCT((CZ3:CZ42=U59)*(DC3:DC42=U60)*(DD3:DD42="D"))+SUMPRODUCT((CZ3:CZ42=U59)*(DC3:DC42=U61)*(DD3:DD42="D"))+SUMPRODUCT((CZ3:CZ42=U59)*(DC3:DC42=U62)*(DD3:DD42="D"))+SUMPRODUCT((CZ3:CZ42=U59)*(DC3:DC42=U58)*(DD3:DD42="D"))+SUMPRODUCT((CZ3:CZ42=U60)*(DC3:DC42=U59)*(DD3:DD42="D"))+SUMPRODUCT((CZ3:CZ42=U61)*(DC3:DC42=U59)*(DD3:DD42="D"))+SUMPRODUCT((CZ3:CZ42=U62)*(DC3:DC42=U59)*(DD3:DD42="D"))+SUMPRODUCT((CZ3:CZ42=U58)*(DC3:DC42=U59)*(DD3:DD42="D"))</f>
        <v>0</v>
      </c>
      <c r="X59" s="221">
        <f>SUMPRODUCT((CZ3:CZ42=U59)*(DC3:DC42=U60)*(DD3:DD42="L"))+SUMPRODUCT((CZ3:CZ42=U59)*(DC3:DC42=U61)*(DD3:DD42="L"))+SUMPRODUCT((CZ3:CZ42=U59)*(DC3:DC42=U62)*(DD3:DD42="L"))+SUMPRODUCT((CZ3:CZ42=U59)*(DC3:DC42=U58)*(DD3:DD42="L"))+SUMPRODUCT((CZ3:CZ42=U60)*(DC3:DC42=U59)*(DE3:DE42="L"))+SUMPRODUCT((CZ3:CZ42=U61)*(DC3:DC42=U59)*(DE3:DE42="L"))+SUMPRODUCT((CZ3:CZ42=U62)*(DC3:DC42=U59)*(DE3:DE42="L"))+SUMPRODUCT((CZ3:CZ42=U58)*(DC3:DC42=U59)*(DE3:DE42="L"))</f>
        <v>0</v>
      </c>
      <c r="Y59" s="221">
        <f>SUMPRODUCT((CZ3:CZ42=U59)*(DC3:DC42=U60)*DA3:DA42)+SUMPRODUCT((CZ3:CZ42=U59)*(DC3:DC42=U61)*DA3:DA42)+SUMPRODUCT((CZ3:CZ42=U59)*(DC3:DC42=U62)*DA3:DA42)+SUMPRODUCT((CZ3:CZ42=U59)*(DC3:DC42=U58)*DA3:DA42)+SUMPRODUCT((CZ3:CZ42=U60)*(DC3:DC42=U59)*DB3:DB42)+SUMPRODUCT((CZ3:CZ42=U61)*(DC3:DC42=U59)*DB3:DB42)+SUMPRODUCT((CZ3:CZ42=U62)*(DC3:DC42=U59)*DB3:DB42)+SUMPRODUCT((CZ3:CZ42=U58)*(DC3:DC42=U59)*DB3:DB42)</f>
        <v>0</v>
      </c>
      <c r="Z59" s="221">
        <f>SUMPRODUCT((CZ3:CZ42=U59)*(DC3:DC42=U60)*DB3:DB42)+SUMPRODUCT((CZ3:CZ42=U59)*(DC3:DC42=U61)*DB3:DB42)+SUMPRODUCT((CZ3:CZ42=U59)*(DC3:DC42=U62)*DB3:DB42)+SUMPRODUCT((CZ3:CZ42=U59)*(DC3:DC42=U58)*DB3:DB42)+SUMPRODUCT((CZ3:CZ42=U60)*(DC3:DC42=U59)*DA3:DA42)+SUMPRODUCT((CZ3:CZ42=U61)*(DC3:DC42=U59)*DA3:DA42)+SUMPRODUCT((CZ3:CZ42=U62)*(DC3:DC42=U59)*DA3:DA42)+SUMPRODUCT((CZ3:CZ42=U58)*(DC3:DC42=U59)*DA3:DA42)</f>
        <v>0</v>
      </c>
      <c r="AA59" s="221">
        <f>Y59-Z59+1000</f>
        <v>1000</v>
      </c>
      <c r="AB59" s="221">
        <f t="shared" ref="AB59:AB61" si="207">IF(U59&lt;&gt;"",V59*3+W59*1,"")</f>
        <v>0</v>
      </c>
      <c r="AC59" s="221">
        <f>IF(U59&lt;&gt;"",VLOOKUP(U59,B4:H40,7,FALSE),"")</f>
        <v>1000</v>
      </c>
      <c r="AD59" s="221">
        <f>IF(U59&lt;&gt;"",VLOOKUP(U59,B4:H40,5,FALSE),"")</f>
        <v>0</v>
      </c>
      <c r="AE59" s="221">
        <f>IF(U59&lt;&gt;"",VLOOKUP(U59,B4:J40,9,FALSE),"")</f>
        <v>10</v>
      </c>
      <c r="AF59" s="221">
        <f t="shared" ref="AF59:AF61" si="208">AB59</f>
        <v>0</v>
      </c>
      <c r="AG59" s="221">
        <f>IF(U59&lt;&gt;"",RANK(AF59,AF58:AF61),"")</f>
        <v>1</v>
      </c>
      <c r="AH59" s="221">
        <f>IF(U59&lt;&gt;"",SUMPRODUCT((AF58:AF61=AF59)*(AA58:AA61&gt;AA59)),"")</f>
        <v>0</v>
      </c>
      <c r="AI59" s="221">
        <f>IF(U59&lt;&gt;"",SUMPRODUCT((AF58:AF61=AF59)*(AA58:AA61=AA59)*(Y58:Y61&gt;Y59)),"")</f>
        <v>0</v>
      </c>
      <c r="AJ59" s="221">
        <f>IF(U59&lt;&gt;"",SUMPRODUCT((AF58:AF61=AF59)*(AA58:AA61=AA59)*(Y58:Y61=Y59)*(AC58:AC61&gt;AC59)),"")</f>
        <v>0</v>
      </c>
      <c r="AK59" s="221">
        <f>IF(U59&lt;&gt;"",SUMPRODUCT((AF58:AF61=AF59)*(AA58:AA61=AA59)*(Y58:Y61=Y59)*(AC58:AC61=AC59)*(AD58:AD61&gt;AD59)),"")</f>
        <v>0</v>
      </c>
      <c r="AL59" s="221">
        <f>IF(U59&lt;&gt;"",SUMPRODUCT((AF58:AF61=AF59)*(AA58:AA61=AA59)*(Y58:Y61=Y59)*(AC58:AC61=AC59)*(AD58:AD61=AD59)*(AE58:AE61&gt;AE59)),"")</f>
        <v>2</v>
      </c>
      <c r="AM59" s="221">
        <f>IF(U59&lt;&gt;"",SUM(AG59:AL59),"")</f>
        <v>3</v>
      </c>
      <c r="AN59" s="221" t="str">
        <f>IF(AO19&lt;&gt;"",SUMPRODUCT((AV18:AV21=AV19)*(AU18:AU21=AU19)*(AS18:AS21=AS19)*(AT18:AT21=AT19)),"")</f>
        <v/>
      </c>
      <c r="AO59" s="221" t="str">
        <f t="shared" ref="AO59:AO61" si="209">IF(AND(AN59&lt;&gt;"",AN59&gt;1),AO19,"")</f>
        <v/>
      </c>
      <c r="AP59" s="221">
        <f>SUMPRODUCT((CZ3:CZ42=AO59)*(DC3:DC42=AO60)*(DD3:DD42="W"))+SUMPRODUCT((CZ3:CZ42=AO59)*(DC3:DC42=AO61)*(DD3:DD42="W"))+SUMPRODUCT((CZ3:CZ42=AO59)*(DC3:DC42=AO62)*(DD3:DD42="W"))+SUMPRODUCT((CZ3:CZ42=AO60)*(DC3:DC42=AO59)*(DE3:DE42="W"))+SUMPRODUCT((CZ3:CZ42=AO61)*(DC3:DC42=AO59)*(DE3:DE42="W"))+SUMPRODUCT((CZ3:CZ42=AO62)*(DC3:DC42=AO59)*(DE3:DE42="W"))</f>
        <v>0</v>
      </c>
      <c r="AQ59" s="221">
        <f>SUMPRODUCT((CZ3:CZ42=AO59)*(DC3:DC42=AO60)*(DD3:DD42="D"))+SUMPRODUCT((CZ3:CZ42=AO59)*(DC3:DC42=AO61)*(DD3:DD42="D"))+SUMPRODUCT((CZ3:CZ42=AO59)*(DC3:DC42=AO62)*(DD3:DD42="D"))+SUMPRODUCT((CZ3:CZ42=AO60)*(DC3:DC42=AO59)*(DD3:DD42="D"))+SUMPRODUCT((CZ3:CZ42=AO61)*(DC3:DC42=AO59)*(DD3:DD42="D"))+SUMPRODUCT((CZ3:CZ42=AO62)*(DC3:DC42=AO59)*(DD3:DD42="D"))</f>
        <v>0</v>
      </c>
      <c r="AR59" s="221">
        <f>SUMPRODUCT((CZ3:CZ42=AO59)*(DC3:DC42=AO60)*(DD3:DD42="L"))+SUMPRODUCT((CZ3:CZ42=AO59)*(DC3:DC42=AO61)*(DD3:DD42="L"))+SUMPRODUCT((CZ3:CZ42=AO59)*(DC3:DC42=AO62)*(DD3:DD42="L"))+SUMPRODUCT((CZ3:CZ42=AO60)*(DC3:DC42=AO59)*(DE3:DE42="L"))+SUMPRODUCT((CZ3:CZ42=AO61)*(DC3:DC42=AO59)*(DE3:DE42="L"))+SUMPRODUCT((CZ3:CZ42=AO62)*(DC3:DC42=AO59)*(DE3:DE42="L"))</f>
        <v>0</v>
      </c>
      <c r="AS59" s="221">
        <f>SUMPRODUCT((CZ3:CZ42=AO59)*(DC3:DC42=AO60)*DA3:DA42)+SUMPRODUCT((CZ3:CZ42=AO59)*(DC3:DC42=AO61)*DA3:DA42)+SUMPRODUCT((CZ3:CZ42=AO59)*(DC3:DC42=AO62)*DA3:DA42)+SUMPRODUCT((CZ3:CZ42=AO59)*(DC3:DC42=AO58)*DA3:DA42)+SUMPRODUCT((CZ3:CZ42=AO60)*(DC3:DC42=AO59)*DB3:DB42)+SUMPRODUCT((CZ3:CZ42=AO61)*(DC3:DC42=AO59)*DB3:DB42)+SUMPRODUCT((CZ3:CZ42=AO62)*(DC3:DC42=AO59)*DB3:DB42)+SUMPRODUCT((CZ3:CZ42=AO58)*(DC3:DC42=AO59)*DB3:DB42)</f>
        <v>0</v>
      </c>
      <c r="AT59" s="221">
        <f>SUMPRODUCT((CZ3:CZ42=AO59)*(DC3:DC42=AO60)*DB3:DB42)+SUMPRODUCT((CZ3:CZ42=AO59)*(DC3:DC42=AO61)*DB3:DB42)+SUMPRODUCT((CZ3:CZ42=AO59)*(DC3:DC42=AO62)*DB3:DB42)+SUMPRODUCT((CZ3:CZ42=AO59)*(DC3:DC42=AO58)*DB3:DB42)+SUMPRODUCT((CZ3:CZ42=AO60)*(DC3:DC42=AO59)*DA3:DA42)+SUMPRODUCT((CZ3:CZ42=AO61)*(DC3:DC42=AO59)*DA3:DA42)+SUMPRODUCT((CZ3:CZ42=AO62)*(DC3:DC42=AO59)*DA3:DA42)+SUMPRODUCT((CZ3:CZ42=AO58)*(DC3:DC42=AO59)*DA3:DA42)</f>
        <v>0</v>
      </c>
      <c r="AU59" s="221">
        <f>AS59-AT59+1000</f>
        <v>1000</v>
      </c>
      <c r="AV59" s="221" t="str">
        <f t="shared" ref="AV59:AV61" si="210">IF(AO59&lt;&gt;"",AP59*3+AQ59*1,"")</f>
        <v/>
      </c>
      <c r="AW59" s="221" t="str">
        <f>IF(AO59&lt;&gt;"",VLOOKUP(AO59,B4:H40,7,FALSE),"")</f>
        <v/>
      </c>
      <c r="AX59" s="221" t="str">
        <f>IF(AO59&lt;&gt;"",VLOOKUP(AO59,B4:H40,5,FALSE),"")</f>
        <v/>
      </c>
      <c r="AY59" s="221" t="str">
        <f>IF(AO59&lt;&gt;"",VLOOKUP(AO59,B4:J40,9,FALSE),"")</f>
        <v/>
      </c>
      <c r="AZ59" s="221" t="str">
        <f t="shared" ref="AZ59:AZ61" si="211">AV59</f>
        <v/>
      </c>
      <c r="BA59" s="221" t="str">
        <f>IF(AO59&lt;&gt;"",RANK(AZ59,AZ58:AZ61),"")</f>
        <v/>
      </c>
      <c r="BB59" s="221" t="str">
        <f>IF(AO59&lt;&gt;"",SUMPRODUCT((AZ58:AZ61=AZ59)*(AU58:AU61&gt;AU59)),"")</f>
        <v/>
      </c>
      <c r="BC59" s="221" t="str">
        <f>IF(AO59&lt;&gt;"",SUMPRODUCT((AZ58:AZ61=AZ59)*(AU58:AU61=AU59)*(AS58:AS61&gt;AS59)),"")</f>
        <v/>
      </c>
      <c r="BD59" s="221" t="str">
        <f>IF(AO59&lt;&gt;"",SUMPRODUCT((AZ58:AZ61=AZ59)*(AU58:AU61=AU59)*(AS58:AS61=AS59)*(AW58:AW61&gt;AW59)),"")</f>
        <v/>
      </c>
      <c r="BE59" s="221" t="str">
        <f>IF(AO59&lt;&gt;"",SUMPRODUCT((AZ58:AZ61=AZ59)*(AU58:AU61=AU59)*(AS58:AS61=AS59)*(AW58:AW61=AW59)*(AX58:AX61&gt;AX59)),"")</f>
        <v/>
      </c>
      <c r="BF59" s="221" t="str">
        <f>IF(AO59&lt;&gt;"",SUMPRODUCT((AZ58:AZ61=AZ59)*(AU58:AU61=AU59)*(AS58:AS61=AS59)*(AW58:AW61=AW59)*(AX58:AX61=AX59)*(AY58:AY61&gt;AY59)),"")</f>
        <v/>
      </c>
      <c r="BG59" s="221" t="str">
        <f>IF(AO59&lt;&gt;"",SUM(BA59:BF59)+1,"")</f>
        <v/>
      </c>
      <c r="EG59" s="221">
        <f ca="1">SUMPRODUCT((EG18:EG21=EG19)*(EF18:EF21=EF19)*(ED18:ED21&gt;ED19))+1</f>
        <v>1</v>
      </c>
      <c r="ER59" s="221">
        <f ca="1">IF(ES19&lt;&gt;"",SUMPRODUCT((EZ18:EZ21=EZ19)*(EY18:EY21=EY19)*(EW18:EW21=EW19)*(EX18:EX21=EX19)),"")</f>
        <v>4</v>
      </c>
      <c r="ES59" s="221" t="str">
        <f t="shared" ref="ES59:ES61" ca="1" si="212">IF(AND(ER59&lt;&gt;"",ER59&gt;1),ES19,"")</f>
        <v>Poland</v>
      </c>
      <c r="ET59" s="221">
        <f ca="1">SUMPRODUCT((HX3:HX42=ES59)*(IA3:IA42=ES60)*(IB3:IB42="W"))+SUMPRODUCT((HX3:HX42=ES59)*(IA3:IA42=ES61)*(IB3:IB42="W"))+SUMPRODUCT((HX3:HX42=ES59)*(IA3:IA42=ES62)*(IB3:IB42="W"))+SUMPRODUCT((HX3:HX42=ES59)*(IA3:IA42=ES58)*(IB3:IB42="W"))+SUMPRODUCT((HX3:HX42=ES60)*(IA3:IA42=ES59)*(IC3:IC42="W"))+SUMPRODUCT((HX3:HX42=ES61)*(IA3:IA42=ES59)*(IC3:IC42="W"))+SUMPRODUCT((HX3:HX42=ES62)*(IA3:IA42=ES59)*(IC3:IC42="W"))+SUMPRODUCT((HX3:HX42=ES58)*(IA3:IA42=ES59)*(IC3:IC42="W"))</f>
        <v>0</v>
      </c>
      <c r="EU59" s="221">
        <f ca="1">SUMPRODUCT((HX3:HX42=ES59)*(IA3:IA42=ES60)*(IB3:IB42="D"))+SUMPRODUCT((HX3:HX42=ES59)*(IA3:IA42=ES61)*(IB3:IB42="D"))+SUMPRODUCT((HX3:HX42=ES59)*(IA3:IA42=ES62)*(IB3:IB42="D"))+SUMPRODUCT((HX3:HX42=ES59)*(IA3:IA42=ES58)*(IB3:IB42="D"))+SUMPRODUCT((HX3:HX42=ES60)*(IA3:IA42=ES59)*(IB3:IB42="D"))+SUMPRODUCT((HX3:HX42=ES61)*(IA3:IA42=ES59)*(IB3:IB42="D"))+SUMPRODUCT((HX3:HX42=ES62)*(IA3:IA42=ES59)*(IB3:IB42="D"))+SUMPRODUCT((HX3:HX42=ES58)*(IA3:IA42=ES59)*(IB3:IB42="D"))</f>
        <v>0</v>
      </c>
      <c r="EV59" s="221">
        <f ca="1">SUMPRODUCT((HX3:HX42=ES59)*(IA3:IA42=ES60)*(IB3:IB42="L"))+SUMPRODUCT((HX3:HX42=ES59)*(IA3:IA42=ES61)*(IB3:IB42="L"))+SUMPRODUCT((HX3:HX42=ES59)*(IA3:IA42=ES62)*(IB3:IB42="L"))+SUMPRODUCT((HX3:HX42=ES59)*(IA3:IA42=ES58)*(IB3:IB42="L"))+SUMPRODUCT((HX3:HX42=ES60)*(IA3:IA42=ES59)*(IC3:IC42="L"))+SUMPRODUCT((HX3:HX42=ES61)*(IA3:IA42=ES59)*(IC3:IC42="L"))+SUMPRODUCT((HX3:HX42=ES62)*(IA3:IA42=ES59)*(IC3:IC42="L"))+SUMPRODUCT((HX3:HX42=ES58)*(IA3:IA42=ES59)*(IC3:IC42="L"))</f>
        <v>0</v>
      </c>
      <c r="EW59" s="221">
        <f ca="1">SUMPRODUCT((HX3:HX42=ES59)*(IA3:IA42=ES60)*HY3:HY42)+SUMPRODUCT((HX3:HX42=ES59)*(IA3:IA42=ES61)*HY3:HY42)+SUMPRODUCT((HX3:HX42=ES59)*(IA3:IA42=ES62)*HY3:HY42)+SUMPRODUCT((HX3:HX42=ES59)*(IA3:IA42=ES58)*HY3:HY42)+SUMPRODUCT((HX3:HX42=ES60)*(IA3:IA42=ES59)*HZ3:HZ42)+SUMPRODUCT((HX3:HX42=ES61)*(IA3:IA42=ES59)*HZ3:HZ42)+SUMPRODUCT((HX3:HX42=ES62)*(IA3:IA42=ES59)*HZ3:HZ42)+SUMPRODUCT((HX3:HX42=ES58)*(IA3:IA42=ES59)*HZ3:HZ42)</f>
        <v>0</v>
      </c>
      <c r="EX59" s="221">
        <f ca="1">SUMPRODUCT((HX3:HX42=ES59)*(IA3:IA42=ES60)*HZ3:HZ42)+SUMPRODUCT((HX3:HX42=ES59)*(IA3:IA42=ES61)*HZ3:HZ42)+SUMPRODUCT((HX3:HX42=ES59)*(IA3:IA42=ES62)*HZ3:HZ42)+SUMPRODUCT((HX3:HX42=ES59)*(IA3:IA42=ES58)*HZ3:HZ42)+SUMPRODUCT((HX3:HX42=ES60)*(IA3:IA42=ES59)*HY3:HY42)+SUMPRODUCT((HX3:HX42=ES61)*(IA3:IA42=ES59)*HY3:HY42)+SUMPRODUCT((HX3:HX42=ES62)*(IA3:IA42=ES59)*HY3:HY42)+SUMPRODUCT((HX3:HX42=ES58)*(IA3:IA42=ES59)*HY3:HY42)</f>
        <v>0</v>
      </c>
      <c r="EY59" s="221">
        <f ca="1">EW59-EX59+1000</f>
        <v>1000</v>
      </c>
      <c r="EZ59" s="221">
        <f t="shared" ref="EZ59:EZ61" ca="1" si="213">IF(ES59&lt;&gt;"",ET59*3+EU59*1,"")</f>
        <v>0</v>
      </c>
      <c r="FA59" s="221">
        <f ca="1">IF(ES59&lt;&gt;"",VLOOKUP(ES59,DZ4:EF40,7,FALSE),"")</f>
        <v>1000</v>
      </c>
      <c r="FB59" s="221">
        <f ca="1">IF(ES59&lt;&gt;"",VLOOKUP(ES59,DZ4:EF40,5,FALSE),"")</f>
        <v>0</v>
      </c>
      <c r="FC59" s="221">
        <f ca="1">IF(ES59&lt;&gt;"",VLOOKUP(ES59,DZ4:EH40,9,FALSE),"")</f>
        <v>10</v>
      </c>
      <c r="FD59" s="221">
        <f t="shared" ref="FD59:FD61" ca="1" si="214">EZ59</f>
        <v>0</v>
      </c>
      <c r="FE59" s="221">
        <f ca="1">IF(ES59&lt;&gt;"",RANK(FD59,FD58:FD61),"")</f>
        <v>1</v>
      </c>
      <c r="FF59" s="221">
        <f ca="1">IF(ES59&lt;&gt;"",SUMPRODUCT((FD58:FD61=FD59)*(EY58:EY61&gt;EY59)),"")</f>
        <v>0</v>
      </c>
      <c r="FG59" s="221">
        <f ca="1">IF(ES59&lt;&gt;"",SUMPRODUCT((FD58:FD61=FD59)*(EY58:EY61=EY59)*(EW58:EW61&gt;EW59)),"")</f>
        <v>0</v>
      </c>
      <c r="FH59" s="221">
        <f ca="1">IF(ES59&lt;&gt;"",SUMPRODUCT((FD58:FD61=FD59)*(EY58:EY61=EY59)*(EW58:EW61=EW59)*(FA58:FA61&gt;FA59)),"")</f>
        <v>0</v>
      </c>
      <c r="FI59" s="221">
        <f ca="1">IF(ES59&lt;&gt;"",SUMPRODUCT((FD58:FD61=FD59)*(EY58:EY61=EY59)*(EW58:EW61=EW59)*(FA58:FA61=FA59)*(FB58:FB61&gt;FB59)),"")</f>
        <v>0</v>
      </c>
      <c r="FJ59" s="221">
        <f ca="1">IF(ES59&lt;&gt;"",SUMPRODUCT((FD58:FD61=FD59)*(EY58:EY61=EY59)*(EW58:EW61=EW59)*(FA58:FA61=FA59)*(FB58:FB61=FB59)*(FC58:FC61&gt;FC59)),"")</f>
        <v>2</v>
      </c>
      <c r="FK59" s="221">
        <f ca="1">IF(ES59&lt;&gt;"",SUM(FE59:FJ59),"")</f>
        <v>3</v>
      </c>
      <c r="FL59" s="221" t="str">
        <f ca="1">IF(FM19&lt;&gt;"",SUMPRODUCT((FT18:FT21=FT19)*(FS18:FS21=FS19)*(FQ18:FQ21=FQ19)*(FR18:FR21=FR19)),"")</f>
        <v/>
      </c>
      <c r="FM59" s="221" t="str">
        <f t="shared" ref="FM59:FM61" ca="1" si="215">IF(AND(FL59&lt;&gt;"",FL59&gt;1),FM19,"")</f>
        <v/>
      </c>
      <c r="FN59" s="221">
        <f ca="1">SUMPRODUCT((HX3:HX42=FM59)*(IA3:IA42=FM60)*(IB3:IB42="W"))+SUMPRODUCT((HX3:HX42=FM59)*(IA3:IA42=FM61)*(IB3:IB42="W"))+SUMPRODUCT((HX3:HX42=FM59)*(IA3:IA42=FM62)*(IB3:IB42="W"))+SUMPRODUCT((HX3:HX42=FM60)*(IA3:IA42=FM59)*(IC3:IC42="W"))+SUMPRODUCT((HX3:HX42=FM61)*(IA3:IA42=FM59)*(IC3:IC42="W"))+SUMPRODUCT((HX3:HX42=FM62)*(IA3:IA42=FM59)*(IC3:IC42="W"))</f>
        <v>0</v>
      </c>
      <c r="FO59" s="221">
        <f ca="1">SUMPRODUCT((HX3:HX42=FM59)*(IA3:IA42=FM60)*(IB3:IB42="D"))+SUMPRODUCT((HX3:HX42=FM59)*(IA3:IA42=FM61)*(IB3:IB42="D"))+SUMPRODUCT((HX3:HX42=FM59)*(IA3:IA42=FM62)*(IB3:IB42="D"))+SUMPRODUCT((HX3:HX42=FM60)*(IA3:IA42=FM59)*(IB3:IB42="D"))+SUMPRODUCT((HX3:HX42=FM61)*(IA3:IA42=FM59)*(IB3:IB42="D"))+SUMPRODUCT((HX3:HX42=FM62)*(IA3:IA42=FM59)*(IB3:IB42="D"))</f>
        <v>0</v>
      </c>
      <c r="FP59" s="221">
        <f ca="1">SUMPRODUCT((HX3:HX42=FM59)*(IA3:IA42=FM60)*(IB3:IB42="L"))+SUMPRODUCT((HX3:HX42=FM59)*(IA3:IA42=FM61)*(IB3:IB42="L"))+SUMPRODUCT((HX3:HX42=FM59)*(IA3:IA42=FM62)*(IB3:IB42="L"))+SUMPRODUCT((HX3:HX42=FM60)*(IA3:IA42=FM59)*(IC3:IC42="L"))+SUMPRODUCT((HX3:HX42=FM61)*(IA3:IA42=FM59)*(IC3:IC42="L"))+SUMPRODUCT((HX3:HX42=FM62)*(IA3:IA42=FM59)*(IC3:IC42="L"))</f>
        <v>0</v>
      </c>
      <c r="FQ59" s="221">
        <f ca="1">SUMPRODUCT((HX3:HX42=FM59)*(IA3:IA42=FM60)*HY3:HY42)+SUMPRODUCT((HX3:HX42=FM59)*(IA3:IA42=FM61)*HY3:HY42)+SUMPRODUCT((HX3:HX42=FM59)*(IA3:IA42=FM62)*HY3:HY42)+SUMPRODUCT((HX3:HX42=FM59)*(IA3:IA42=FM58)*HY3:HY42)+SUMPRODUCT((HX3:HX42=FM60)*(IA3:IA42=FM59)*HZ3:HZ42)+SUMPRODUCT((HX3:HX42=FM61)*(IA3:IA42=FM59)*HZ3:HZ42)+SUMPRODUCT((HX3:HX42=FM62)*(IA3:IA42=FM59)*HZ3:HZ42)+SUMPRODUCT((HX3:HX42=FM58)*(IA3:IA42=FM59)*HZ3:HZ42)</f>
        <v>0</v>
      </c>
      <c r="FR59" s="221">
        <f ca="1">SUMPRODUCT((HX3:HX42=FM59)*(IA3:IA42=FM60)*HZ3:HZ42)+SUMPRODUCT((HX3:HX42=FM59)*(IA3:IA42=FM61)*HZ3:HZ42)+SUMPRODUCT((HX3:HX42=FM59)*(IA3:IA42=FM62)*HZ3:HZ42)+SUMPRODUCT((HX3:HX42=FM59)*(IA3:IA42=FM58)*HZ3:HZ42)+SUMPRODUCT((HX3:HX42=FM60)*(IA3:IA42=FM59)*HY3:HY42)+SUMPRODUCT((HX3:HX42=FM61)*(IA3:IA42=FM59)*HY3:HY42)+SUMPRODUCT((HX3:HX42=FM62)*(IA3:IA42=FM59)*HY3:HY42)+SUMPRODUCT((HX3:HX42=FM58)*(IA3:IA42=FM59)*HY3:HY42)</f>
        <v>0</v>
      </c>
      <c r="FS59" s="221">
        <f ca="1">FQ59-FR59+1000</f>
        <v>1000</v>
      </c>
      <c r="FT59" s="221" t="str">
        <f t="shared" ref="FT59:FT61" ca="1" si="216">IF(FM59&lt;&gt;"",FN59*3+FO59*1,"")</f>
        <v/>
      </c>
      <c r="FU59" s="221" t="str">
        <f ca="1">IF(FM59&lt;&gt;"",VLOOKUP(FM59,DZ4:EF40,7,FALSE),"")</f>
        <v/>
      </c>
      <c r="FV59" s="221" t="str">
        <f ca="1">IF(FM59&lt;&gt;"",VLOOKUP(FM59,DZ4:EF40,5,FALSE),"")</f>
        <v/>
      </c>
      <c r="FW59" s="221" t="str">
        <f ca="1">IF(FM59&lt;&gt;"",VLOOKUP(FM59,DZ4:EH40,9,FALSE),"")</f>
        <v/>
      </c>
      <c r="FX59" s="221" t="str">
        <f t="shared" ref="FX59:FX61" ca="1" si="217">FT59</f>
        <v/>
      </c>
      <c r="FY59" s="221" t="str">
        <f ca="1">IF(FM59&lt;&gt;"",RANK(FX59,FX58:FX61),"")</f>
        <v/>
      </c>
      <c r="FZ59" s="221" t="str">
        <f ca="1">IF(FM59&lt;&gt;"",SUMPRODUCT((FX58:FX61=FX59)*(FS58:FS61&gt;FS59)),"")</f>
        <v/>
      </c>
      <c r="GA59" s="221" t="str">
        <f ca="1">IF(FM59&lt;&gt;"",SUMPRODUCT((FX58:FX61=FX59)*(FS58:FS61=FS59)*(FQ58:FQ61&gt;FQ59)),"")</f>
        <v/>
      </c>
      <c r="GB59" s="221" t="str">
        <f ca="1">IF(FM59&lt;&gt;"",SUMPRODUCT((FX58:FX61=FX59)*(FS58:FS61=FS59)*(FQ58:FQ61=FQ59)*(FU58:FU61&gt;FU59)),"")</f>
        <v/>
      </c>
      <c r="GC59" s="221" t="str">
        <f ca="1">IF(FM59&lt;&gt;"",SUMPRODUCT((FX58:FX61=FX59)*(FS58:FS61=FS59)*(FQ58:FQ61=FQ59)*(FU58:FU61=FU59)*(FV58:FV61&gt;FV59)),"")</f>
        <v/>
      </c>
      <c r="GD59" s="221" t="str">
        <f ca="1">IF(FM59&lt;&gt;"",SUMPRODUCT((FX58:FX61=FX59)*(FS58:FS61=FS59)*(FQ58:FQ61=FQ59)*(FU58:FU61=FU59)*(FV58:FV61=FV59)*(FW58:FW61&gt;FW59)),"")</f>
        <v/>
      </c>
      <c r="GE59" s="221" t="str">
        <f ca="1">IF(FM59&lt;&gt;"",SUM(FY59:GD59)+1,"")</f>
        <v/>
      </c>
    </row>
    <row r="60" spans="2:187" x14ac:dyDescent="0.2">
      <c r="I60" s="221">
        <f>SUMPRODUCT((I18:I21=I20)*(H18:H21=H20)*(F18:F21&gt;F20))+1</f>
        <v>1</v>
      </c>
      <c r="T60" s="221">
        <f>IF(U20&lt;&gt;"",SUMPRODUCT((AB18:AB21=AB20)*(AA18:AA21=AA20)*(Y18:Y21=Y20)*(Z18:Z21=Z20)),"")</f>
        <v>4</v>
      </c>
      <c r="U60" s="221" t="str">
        <f t="shared" si="206"/>
        <v>Ukraine</v>
      </c>
      <c r="V60" s="221">
        <f>SUMPRODUCT((CZ3:CZ42=U60)*(DC3:DC42=U61)*(DD3:DD42="W"))+SUMPRODUCT((CZ3:CZ42=U60)*(DC3:DC42=U62)*(DD3:DD42="W"))+SUMPRODUCT((CZ3:CZ42=U60)*(DC3:DC42=U58)*(DD3:DD42="W"))+SUMPRODUCT((CZ3:CZ42=U60)*(DC3:DC42=U59)*(DD3:DD42="W"))+SUMPRODUCT((CZ3:CZ42=U61)*(DC3:DC42=U60)*(DE3:DE42="W"))+SUMPRODUCT((CZ3:CZ42=U62)*(DC3:DC42=U60)*(DE3:DE42="W"))+SUMPRODUCT((CZ3:CZ42=U58)*(DC3:DC42=U60)*(DE3:DE42="W"))+SUMPRODUCT((CZ3:CZ42=U59)*(DC3:DC42=U60)*(DE3:DE42="W"))</f>
        <v>0</v>
      </c>
      <c r="W60" s="221">
        <f>SUMPRODUCT((CZ3:CZ42=U60)*(DC3:DC42=U61)*(DD3:DD42="D"))+SUMPRODUCT((CZ3:CZ42=U60)*(DC3:DC42=U62)*(DD3:DD42="D"))+SUMPRODUCT((CZ3:CZ42=U60)*(DC3:DC42=U58)*(DD3:DD42="D"))+SUMPRODUCT((CZ3:CZ42=U60)*(DC3:DC42=U59)*(DD3:DD42="D"))+SUMPRODUCT((CZ3:CZ42=U61)*(DC3:DC42=U60)*(DD3:DD42="D"))+SUMPRODUCT((CZ3:CZ42=U62)*(DC3:DC42=U60)*(DD3:DD42="D"))+SUMPRODUCT((CZ3:CZ42=U58)*(DC3:DC42=U60)*(DD3:DD42="D"))+SUMPRODUCT((CZ3:CZ42=U59)*(DC3:DC42=U60)*(DD3:DD42="D"))</f>
        <v>0</v>
      </c>
      <c r="X60" s="221">
        <f>SUMPRODUCT((CZ3:CZ42=U60)*(DC3:DC42=U61)*(DD3:DD42="L"))+SUMPRODUCT((CZ3:CZ42=U60)*(DC3:DC42=U62)*(DD3:DD42="L"))+SUMPRODUCT((CZ3:CZ42=U60)*(DC3:DC42=U58)*(DD3:DD42="L"))+SUMPRODUCT((CZ3:CZ42=U60)*(DC3:DC42=U59)*(DD3:DD42="L"))+SUMPRODUCT((CZ3:CZ42=U61)*(DC3:DC42=U60)*(DE3:DE42="L"))+SUMPRODUCT((CZ3:CZ42=U62)*(DC3:DC42=U60)*(DE3:DE42="L"))+SUMPRODUCT((CZ3:CZ42=U58)*(DC3:DC42=U60)*(DE3:DE42="L"))+SUMPRODUCT((CZ3:CZ42=U59)*(DC3:DC42=U60)*(DE3:DE42="L"))</f>
        <v>0</v>
      </c>
      <c r="Y60" s="221">
        <f>SUMPRODUCT((CZ3:CZ42=U60)*(DC3:DC42=U61)*DA3:DA42)+SUMPRODUCT((CZ3:CZ42=U60)*(DC3:DC42=U62)*DA3:DA42)+SUMPRODUCT((CZ3:CZ42=U60)*(DC3:DC42=U58)*DA3:DA42)+SUMPRODUCT((CZ3:CZ42=U60)*(DC3:DC42=U59)*DA3:DA42)+SUMPRODUCT((CZ3:CZ42=U61)*(DC3:DC42=U60)*DB3:DB42)+SUMPRODUCT((CZ3:CZ42=U62)*(DC3:DC42=U60)*DB3:DB42)+SUMPRODUCT((CZ3:CZ42=U58)*(DC3:DC42=U60)*DB3:DB42)+SUMPRODUCT((CZ3:CZ42=U59)*(DC3:DC42=U60)*DB3:DB42)</f>
        <v>0</v>
      </c>
      <c r="Z60" s="221">
        <f>SUMPRODUCT((CZ3:CZ42=U60)*(DC3:DC42=U61)*DB3:DB42)+SUMPRODUCT((CZ3:CZ42=U60)*(DC3:DC42=U62)*DB3:DB42)+SUMPRODUCT((CZ3:CZ42=U60)*(DC3:DC42=U58)*DB3:DB42)+SUMPRODUCT((CZ3:CZ42=U60)*(DC3:DC42=U59)*DB3:DB42)+SUMPRODUCT((CZ3:CZ42=U61)*(DC3:DC42=U60)*DA3:DA42)+SUMPRODUCT((CZ3:CZ42=U62)*(DC3:DC42=U60)*DA3:DA42)+SUMPRODUCT((CZ3:CZ42=U58)*(DC3:DC42=U60)*DA3:DA42)+SUMPRODUCT((CZ3:CZ42=U59)*(DC3:DC42=U60)*DA3:DA42)</f>
        <v>0</v>
      </c>
      <c r="AA60" s="221">
        <f>Y60-Z60+1000</f>
        <v>1000</v>
      </c>
      <c r="AB60" s="221">
        <f t="shared" si="207"/>
        <v>0</v>
      </c>
      <c r="AC60" s="221">
        <f>IF(U60&lt;&gt;"",VLOOKUP(U60,B4:H40,7,FALSE),"")</f>
        <v>1000</v>
      </c>
      <c r="AD60" s="221">
        <f>IF(U60&lt;&gt;"",VLOOKUP(U60,B4:H40,5,FALSE),"")</f>
        <v>0</v>
      </c>
      <c r="AE60" s="221">
        <f>IF(U60&lt;&gt;"",VLOOKUP(U60,B4:J40,9,FALSE),"")</f>
        <v>13</v>
      </c>
      <c r="AF60" s="221">
        <f t="shared" si="208"/>
        <v>0</v>
      </c>
      <c r="AG60" s="221">
        <f>IF(U60&lt;&gt;"",RANK(AF60,AF58:AF61),"")</f>
        <v>1</v>
      </c>
      <c r="AH60" s="221">
        <f>IF(U60&lt;&gt;"",SUMPRODUCT((AF58:AF61=AF60)*(AA58:AA61&gt;AA60)),"")</f>
        <v>0</v>
      </c>
      <c r="AI60" s="221">
        <f>IF(U60&lt;&gt;"",SUMPRODUCT((AF58:AF61=AF60)*(AA58:AA61=AA60)*(Y58:Y61&gt;Y60)),"")</f>
        <v>0</v>
      </c>
      <c r="AJ60" s="221">
        <f>IF(U60&lt;&gt;"",SUMPRODUCT((AF58:AF61=AF60)*(AA58:AA61=AA60)*(Y58:Y61=Y60)*(AC58:AC61&gt;AC60)),"")</f>
        <v>0</v>
      </c>
      <c r="AK60" s="221">
        <f>IF(U60&lt;&gt;"",SUMPRODUCT((AF58:AF61=AF60)*(AA58:AA61=AA60)*(Y58:Y61=Y60)*(AC58:AC61=AC60)*(AD58:AD61&gt;AD60)),"")</f>
        <v>0</v>
      </c>
      <c r="AL60" s="221">
        <f>IF(U60&lt;&gt;"",SUMPRODUCT((AF58:AF61=AF60)*(AA58:AA61=AA60)*(Y58:Y61=Y60)*(AC58:AC61=AC60)*(AD58:AD61=AD60)*(AE58:AE61&gt;AE60)),"")</f>
        <v>1</v>
      </c>
      <c r="AM60" s="221">
        <f>IF(U60&lt;&gt;"",SUM(AG60:AL60),"")</f>
        <v>2</v>
      </c>
      <c r="AN60" s="221" t="str">
        <f>IF(AO20&lt;&gt;"",SUMPRODUCT((AV18:AV21=AV20)*(AU18:AU21=AU20)*(AS18:AS21=AS20)*(AT18:AT21=AT20)),"")</f>
        <v/>
      </c>
      <c r="AO60" s="221" t="str">
        <f t="shared" si="209"/>
        <v/>
      </c>
      <c r="AP60" s="221">
        <f>SUMPRODUCT((CZ3:CZ42=AO60)*(DC3:DC42=AO61)*(DD3:DD42="W"))+SUMPRODUCT((CZ3:CZ42=AO60)*(DC3:DC42=AO62)*(DD3:DD42="W"))+SUMPRODUCT((CZ3:CZ42=AO60)*(DC3:DC42=AO59)*(DD3:DD42="W"))+SUMPRODUCT((CZ3:CZ42=AO61)*(DC3:DC42=AO60)*(DE3:DE42="W"))+SUMPRODUCT((CZ3:CZ42=AO62)*(DC3:DC42=AO60)*(DE3:DE42="W"))+SUMPRODUCT((CZ3:CZ42=AO59)*(DC3:DC42=AO60)*(DE3:DE42="W"))</f>
        <v>0</v>
      </c>
      <c r="AQ60" s="221">
        <f>SUMPRODUCT((CZ3:CZ42=AO60)*(DC3:DC42=AO61)*(DD3:DD42="D"))+SUMPRODUCT((CZ3:CZ42=AO60)*(DC3:DC42=AO62)*(DD3:DD42="D"))+SUMPRODUCT((CZ3:CZ42=AO60)*(DC3:DC42=AO59)*(DD3:DD42="D"))+SUMPRODUCT((CZ3:CZ42=AO61)*(DC3:DC42=AO60)*(DD3:DD42="D"))+SUMPRODUCT((CZ3:CZ42=AO62)*(DC3:DC42=AO60)*(DD3:DD42="D"))+SUMPRODUCT((CZ3:CZ42=AO59)*(DC3:DC42=AO60)*(DD3:DD42="D"))</f>
        <v>0</v>
      </c>
      <c r="AR60" s="221">
        <f>SUMPRODUCT((CZ3:CZ42=AO60)*(DC3:DC42=AO61)*(DD3:DD42="L"))+SUMPRODUCT((CZ3:CZ42=AO60)*(DC3:DC42=AO62)*(DD3:DD42="L"))+SUMPRODUCT((CZ3:CZ42=AO60)*(DC3:DC42=AO59)*(DD3:DD42="L"))+SUMPRODUCT((CZ3:CZ42=AO61)*(DC3:DC42=AO60)*(DE3:DE42="L"))+SUMPRODUCT((CZ3:CZ42=AO62)*(DC3:DC42=AO60)*(DE3:DE42="L"))+SUMPRODUCT((CZ3:CZ42=AO59)*(DC3:DC42=AO60)*(DE3:DE42="L"))</f>
        <v>0</v>
      </c>
      <c r="AS60" s="221">
        <f>SUMPRODUCT((CZ3:CZ42=AO60)*(DC3:DC42=AO61)*DA3:DA42)+SUMPRODUCT((CZ3:CZ42=AO60)*(DC3:DC42=AO62)*DA3:DA42)+SUMPRODUCT((CZ3:CZ42=AO60)*(DC3:DC42=AO58)*DA3:DA42)+SUMPRODUCT((CZ3:CZ42=AO60)*(DC3:DC42=AO59)*DA3:DA42)+SUMPRODUCT((CZ3:CZ42=AO61)*(DC3:DC42=AO60)*DB3:DB42)+SUMPRODUCT((CZ3:CZ42=AO62)*(DC3:DC42=AO60)*DB3:DB42)+SUMPRODUCT((CZ3:CZ42=AO58)*(DC3:DC42=AO60)*DB3:DB42)+SUMPRODUCT((CZ3:CZ42=AO59)*(DC3:DC42=AO60)*DB3:DB42)</f>
        <v>0</v>
      </c>
      <c r="AT60" s="221">
        <f>SUMPRODUCT((CZ3:CZ42=AO60)*(DC3:DC42=AO61)*DB3:DB42)+SUMPRODUCT((CZ3:CZ42=AO60)*(DC3:DC42=AO62)*DB3:DB42)+SUMPRODUCT((CZ3:CZ42=AO60)*(DC3:DC42=AO58)*DB3:DB42)+SUMPRODUCT((CZ3:CZ42=AO60)*(DC3:DC42=AO59)*DB3:DB42)+SUMPRODUCT((CZ3:CZ42=AO61)*(DC3:DC42=AO60)*DA3:DA42)+SUMPRODUCT((CZ3:CZ42=AO62)*(DC3:DC42=AO60)*DA3:DA42)+SUMPRODUCT((CZ3:CZ42=AO58)*(DC3:DC42=AO60)*DA3:DA42)+SUMPRODUCT((CZ3:CZ42=AO59)*(DC3:DC42=AO60)*DA3:DA42)</f>
        <v>0</v>
      </c>
      <c r="AU60" s="221">
        <f>AS60-AT60+1000</f>
        <v>1000</v>
      </c>
      <c r="AV60" s="221" t="str">
        <f t="shared" si="210"/>
        <v/>
      </c>
      <c r="AW60" s="221" t="str">
        <f>IF(AO60&lt;&gt;"",VLOOKUP(AO60,B4:H40,7,FALSE),"")</f>
        <v/>
      </c>
      <c r="AX60" s="221" t="str">
        <f>IF(AO60&lt;&gt;"",VLOOKUP(AO60,B4:H40,5,FALSE),"")</f>
        <v/>
      </c>
      <c r="AY60" s="221" t="str">
        <f>IF(AO60&lt;&gt;"",VLOOKUP(AO60,B4:J40,9,FALSE),"")</f>
        <v/>
      </c>
      <c r="AZ60" s="221" t="str">
        <f t="shared" si="211"/>
        <v/>
      </c>
      <c r="BA60" s="221" t="str">
        <f>IF(AO60&lt;&gt;"",RANK(AZ60,AZ58:AZ61),"")</f>
        <v/>
      </c>
      <c r="BB60" s="221" t="str">
        <f>IF(AO60&lt;&gt;"",SUMPRODUCT((AZ58:AZ61=AZ60)*(AU58:AU61&gt;AU60)),"")</f>
        <v/>
      </c>
      <c r="BC60" s="221" t="str">
        <f>IF(AO60&lt;&gt;"",SUMPRODUCT((AZ58:AZ61=AZ60)*(AU58:AU61=AU60)*(AS58:AS61&gt;AS60)),"")</f>
        <v/>
      </c>
      <c r="BD60" s="221" t="str">
        <f>IF(AO60&lt;&gt;"",SUMPRODUCT((AZ58:AZ61=AZ60)*(AU58:AU61=AU60)*(AS58:AS61=AS60)*(AW58:AW61&gt;AW60)),"")</f>
        <v/>
      </c>
      <c r="BE60" s="221" t="str">
        <f>IF(AO60&lt;&gt;"",SUMPRODUCT((AZ58:AZ61=AZ60)*(AU58:AU61=AU60)*(AS58:AS61=AS60)*(AW58:AW61=AW60)*(AX58:AX61&gt;AX60)),"")</f>
        <v/>
      </c>
      <c r="BF60" s="221" t="str">
        <f>IF(AO60&lt;&gt;"",SUMPRODUCT((AZ58:AZ61=AZ60)*(AU58:AU61=AU60)*(AS58:AS61=AS60)*(AW58:AW61=AW60)*(AX58:AX61=AX60)*(AY58:AY61&gt;AY60)),"")</f>
        <v/>
      </c>
      <c r="BG60" s="221" t="str">
        <f t="shared" ref="BG60:BG61" si="218">IF(AO60&lt;&gt;"",SUM(BA60:BF60)+1,"")</f>
        <v/>
      </c>
      <c r="EG60" s="221">
        <f ca="1">SUMPRODUCT((EG18:EG21=EG20)*(EF18:EF21=EF20)*(ED18:ED21&gt;ED20))+1</f>
        <v>1</v>
      </c>
      <c r="ER60" s="221">
        <f ca="1">IF(ES20&lt;&gt;"",SUMPRODUCT((EZ18:EZ21=EZ20)*(EY18:EY21=EY20)*(EW18:EW21=EW20)*(EX18:EX21=EX20)),"")</f>
        <v>4</v>
      </c>
      <c r="ES60" s="221" t="str">
        <f t="shared" ca="1" si="212"/>
        <v>Ukraine</v>
      </c>
      <c r="ET60" s="221">
        <f ca="1">SUMPRODUCT((HX3:HX42=ES60)*(IA3:IA42=ES61)*(IB3:IB42="W"))+SUMPRODUCT((HX3:HX42=ES60)*(IA3:IA42=ES62)*(IB3:IB42="W"))+SUMPRODUCT((HX3:HX42=ES60)*(IA3:IA42=ES58)*(IB3:IB42="W"))+SUMPRODUCT((HX3:HX42=ES60)*(IA3:IA42=ES59)*(IB3:IB42="W"))+SUMPRODUCT((HX3:HX42=ES61)*(IA3:IA42=ES60)*(IC3:IC42="W"))+SUMPRODUCT((HX3:HX42=ES62)*(IA3:IA42=ES60)*(IC3:IC42="W"))+SUMPRODUCT((HX3:HX42=ES58)*(IA3:IA42=ES60)*(IC3:IC42="W"))+SUMPRODUCT((HX3:HX42=ES59)*(IA3:IA42=ES60)*(IC3:IC42="W"))</f>
        <v>0</v>
      </c>
      <c r="EU60" s="221">
        <f ca="1">SUMPRODUCT((HX3:HX42=ES60)*(IA3:IA42=ES61)*(IB3:IB42="D"))+SUMPRODUCT((HX3:HX42=ES60)*(IA3:IA42=ES62)*(IB3:IB42="D"))+SUMPRODUCT((HX3:HX42=ES60)*(IA3:IA42=ES58)*(IB3:IB42="D"))+SUMPRODUCT((HX3:HX42=ES60)*(IA3:IA42=ES59)*(IB3:IB42="D"))+SUMPRODUCT((HX3:HX42=ES61)*(IA3:IA42=ES60)*(IB3:IB42="D"))+SUMPRODUCT((HX3:HX42=ES62)*(IA3:IA42=ES60)*(IB3:IB42="D"))+SUMPRODUCT((HX3:HX42=ES58)*(IA3:IA42=ES60)*(IB3:IB42="D"))+SUMPRODUCT((HX3:HX42=ES59)*(IA3:IA42=ES60)*(IB3:IB42="D"))</f>
        <v>0</v>
      </c>
      <c r="EV60" s="221">
        <f ca="1">SUMPRODUCT((HX3:HX42=ES60)*(IA3:IA42=ES61)*(IB3:IB42="L"))+SUMPRODUCT((HX3:HX42=ES60)*(IA3:IA42=ES62)*(IB3:IB42="L"))+SUMPRODUCT((HX3:HX42=ES60)*(IA3:IA42=ES58)*(IB3:IB42="L"))+SUMPRODUCT((HX3:HX42=ES60)*(IA3:IA42=ES59)*(IB3:IB42="L"))+SUMPRODUCT((HX3:HX42=ES61)*(IA3:IA42=ES60)*(IC3:IC42="L"))+SUMPRODUCT((HX3:HX42=ES62)*(IA3:IA42=ES60)*(IC3:IC42="L"))+SUMPRODUCT((HX3:HX42=ES58)*(IA3:IA42=ES60)*(IC3:IC42="L"))+SUMPRODUCT((HX3:HX42=ES59)*(IA3:IA42=ES60)*(IC3:IC42="L"))</f>
        <v>0</v>
      </c>
      <c r="EW60" s="221">
        <f ca="1">SUMPRODUCT((HX3:HX42=ES60)*(IA3:IA42=ES61)*HY3:HY42)+SUMPRODUCT((HX3:HX42=ES60)*(IA3:IA42=ES62)*HY3:HY42)+SUMPRODUCT((HX3:HX42=ES60)*(IA3:IA42=ES58)*HY3:HY42)+SUMPRODUCT((HX3:HX42=ES60)*(IA3:IA42=ES59)*HY3:HY42)+SUMPRODUCT((HX3:HX42=ES61)*(IA3:IA42=ES60)*HZ3:HZ42)+SUMPRODUCT((HX3:HX42=ES62)*(IA3:IA42=ES60)*HZ3:HZ42)+SUMPRODUCT((HX3:HX42=ES58)*(IA3:IA42=ES60)*HZ3:HZ42)+SUMPRODUCT((HX3:HX42=ES59)*(IA3:IA42=ES60)*HZ3:HZ42)</f>
        <v>0</v>
      </c>
      <c r="EX60" s="221">
        <f ca="1">SUMPRODUCT((HX3:HX42=ES60)*(IA3:IA42=ES61)*HZ3:HZ42)+SUMPRODUCT((HX3:HX42=ES60)*(IA3:IA42=ES62)*HZ3:HZ42)+SUMPRODUCT((HX3:HX42=ES60)*(IA3:IA42=ES58)*HZ3:HZ42)+SUMPRODUCT((HX3:HX42=ES60)*(IA3:IA42=ES59)*HZ3:HZ42)+SUMPRODUCT((HX3:HX42=ES61)*(IA3:IA42=ES60)*HY3:HY42)+SUMPRODUCT((HX3:HX42=ES62)*(IA3:IA42=ES60)*HY3:HY42)+SUMPRODUCT((HX3:HX42=ES58)*(IA3:IA42=ES60)*HY3:HY42)+SUMPRODUCT((HX3:HX42=ES59)*(IA3:IA42=ES60)*HY3:HY42)</f>
        <v>0</v>
      </c>
      <c r="EY60" s="221">
        <f ca="1">EW60-EX60+1000</f>
        <v>1000</v>
      </c>
      <c r="EZ60" s="221">
        <f t="shared" ca="1" si="213"/>
        <v>0</v>
      </c>
      <c r="FA60" s="221">
        <f ca="1">IF(ES60&lt;&gt;"",VLOOKUP(ES60,DZ4:EF40,7,FALSE),"")</f>
        <v>1000</v>
      </c>
      <c r="FB60" s="221">
        <f ca="1">IF(ES60&lt;&gt;"",VLOOKUP(ES60,DZ4:EF40,5,FALSE),"")</f>
        <v>0</v>
      </c>
      <c r="FC60" s="221">
        <f ca="1">IF(ES60&lt;&gt;"",VLOOKUP(ES60,DZ4:EH40,9,FALSE),"")</f>
        <v>13</v>
      </c>
      <c r="FD60" s="221">
        <f t="shared" ca="1" si="214"/>
        <v>0</v>
      </c>
      <c r="FE60" s="221">
        <f ca="1">IF(ES60&lt;&gt;"",RANK(FD60,FD58:FD61),"")</f>
        <v>1</v>
      </c>
      <c r="FF60" s="221">
        <f ca="1">IF(ES60&lt;&gt;"",SUMPRODUCT((FD58:FD61=FD60)*(EY58:EY61&gt;EY60)),"")</f>
        <v>0</v>
      </c>
      <c r="FG60" s="221">
        <f ca="1">IF(ES60&lt;&gt;"",SUMPRODUCT((FD58:FD61=FD60)*(EY58:EY61=EY60)*(EW58:EW61&gt;EW60)),"")</f>
        <v>0</v>
      </c>
      <c r="FH60" s="221">
        <f ca="1">IF(ES60&lt;&gt;"",SUMPRODUCT((FD58:FD61=FD60)*(EY58:EY61=EY60)*(EW58:EW61=EW60)*(FA58:FA61&gt;FA60)),"")</f>
        <v>0</v>
      </c>
      <c r="FI60" s="221">
        <f ca="1">IF(ES60&lt;&gt;"",SUMPRODUCT((FD58:FD61=FD60)*(EY58:EY61=EY60)*(EW58:EW61=EW60)*(FA58:FA61=FA60)*(FB58:FB61&gt;FB60)),"")</f>
        <v>0</v>
      </c>
      <c r="FJ60" s="221">
        <f ca="1">IF(ES60&lt;&gt;"",SUMPRODUCT((FD58:FD61=FD60)*(EY58:EY61=EY60)*(EW58:EW61=EW60)*(FA58:FA61=FA60)*(FB58:FB61=FB60)*(FC58:FC61&gt;FC60)),"")</f>
        <v>1</v>
      </c>
      <c r="FK60" s="221">
        <f ca="1">IF(ES60&lt;&gt;"",SUM(FE60:FJ60),"")</f>
        <v>2</v>
      </c>
      <c r="FL60" s="221" t="str">
        <f ca="1">IF(FM20&lt;&gt;"",SUMPRODUCT((FT18:FT21=FT20)*(FS18:FS21=FS20)*(FQ18:FQ21=FQ20)*(FR18:FR21=FR20)),"")</f>
        <v/>
      </c>
      <c r="FM60" s="221" t="str">
        <f t="shared" ca="1" si="215"/>
        <v/>
      </c>
      <c r="FN60" s="221">
        <f ca="1">SUMPRODUCT((HX3:HX42=FM60)*(IA3:IA42=FM61)*(IB3:IB42="W"))+SUMPRODUCT((HX3:HX42=FM60)*(IA3:IA42=FM62)*(IB3:IB42="W"))+SUMPRODUCT((HX3:HX42=FM60)*(IA3:IA42=FM59)*(IB3:IB42="W"))+SUMPRODUCT((HX3:HX42=FM61)*(IA3:IA42=FM60)*(IC3:IC42="W"))+SUMPRODUCT((HX3:HX42=FM62)*(IA3:IA42=FM60)*(IC3:IC42="W"))+SUMPRODUCT((HX3:HX42=FM59)*(IA3:IA42=FM60)*(IC3:IC42="W"))</f>
        <v>0</v>
      </c>
      <c r="FO60" s="221">
        <f ca="1">SUMPRODUCT((HX3:HX42=FM60)*(IA3:IA42=FM61)*(IB3:IB42="D"))+SUMPRODUCT((HX3:HX42=FM60)*(IA3:IA42=FM62)*(IB3:IB42="D"))+SUMPRODUCT((HX3:HX42=FM60)*(IA3:IA42=FM59)*(IB3:IB42="D"))+SUMPRODUCT((HX3:HX42=FM61)*(IA3:IA42=FM60)*(IB3:IB42="D"))+SUMPRODUCT((HX3:HX42=FM62)*(IA3:IA42=FM60)*(IB3:IB42="D"))+SUMPRODUCT((HX3:HX42=FM59)*(IA3:IA42=FM60)*(IB3:IB42="D"))</f>
        <v>0</v>
      </c>
      <c r="FP60" s="221">
        <f ca="1">SUMPRODUCT((HX3:HX42=FM60)*(IA3:IA42=FM61)*(IB3:IB42="L"))+SUMPRODUCT((HX3:HX42=FM60)*(IA3:IA42=FM62)*(IB3:IB42="L"))+SUMPRODUCT((HX3:HX42=FM60)*(IA3:IA42=FM59)*(IB3:IB42="L"))+SUMPRODUCT((HX3:HX42=FM61)*(IA3:IA42=FM60)*(IC3:IC42="L"))+SUMPRODUCT((HX3:HX42=FM62)*(IA3:IA42=FM60)*(IC3:IC42="L"))+SUMPRODUCT((HX3:HX42=FM59)*(IA3:IA42=FM60)*(IC3:IC42="L"))</f>
        <v>0</v>
      </c>
      <c r="FQ60" s="221">
        <f ca="1">SUMPRODUCT((HX3:HX42=FM60)*(IA3:IA42=FM61)*HY3:HY42)+SUMPRODUCT((HX3:HX42=FM60)*(IA3:IA42=FM62)*HY3:HY42)+SUMPRODUCT((HX3:HX42=FM60)*(IA3:IA42=FM58)*HY3:HY42)+SUMPRODUCT((HX3:HX42=FM60)*(IA3:IA42=FM59)*HY3:HY42)+SUMPRODUCT((HX3:HX42=FM61)*(IA3:IA42=FM60)*HZ3:HZ42)+SUMPRODUCT((HX3:HX42=FM62)*(IA3:IA42=FM60)*HZ3:HZ42)+SUMPRODUCT((HX3:HX42=FM58)*(IA3:IA42=FM60)*HZ3:HZ42)+SUMPRODUCT((HX3:HX42=FM59)*(IA3:IA42=FM60)*HZ3:HZ42)</f>
        <v>0</v>
      </c>
      <c r="FR60" s="221">
        <f ca="1">SUMPRODUCT((HX3:HX42=FM60)*(IA3:IA42=FM61)*HZ3:HZ42)+SUMPRODUCT((HX3:HX42=FM60)*(IA3:IA42=FM62)*HZ3:HZ42)+SUMPRODUCT((HX3:HX42=FM60)*(IA3:IA42=FM58)*HZ3:HZ42)+SUMPRODUCT((HX3:HX42=FM60)*(IA3:IA42=FM59)*HZ3:HZ42)+SUMPRODUCT((HX3:HX42=FM61)*(IA3:IA42=FM60)*HY3:HY42)+SUMPRODUCT((HX3:HX42=FM62)*(IA3:IA42=FM60)*HY3:HY42)+SUMPRODUCT((HX3:HX42=FM58)*(IA3:IA42=FM60)*HY3:HY42)+SUMPRODUCT((HX3:HX42=FM59)*(IA3:IA42=FM60)*HY3:HY42)</f>
        <v>0</v>
      </c>
      <c r="FS60" s="221">
        <f ca="1">FQ60-FR60+1000</f>
        <v>1000</v>
      </c>
      <c r="FT60" s="221" t="str">
        <f t="shared" ca="1" si="216"/>
        <v/>
      </c>
      <c r="FU60" s="221" t="str">
        <f ca="1">IF(FM60&lt;&gt;"",VLOOKUP(FM60,DZ4:EF40,7,FALSE),"")</f>
        <v/>
      </c>
      <c r="FV60" s="221" t="str">
        <f ca="1">IF(FM60&lt;&gt;"",VLOOKUP(FM60,DZ4:EF40,5,FALSE),"")</f>
        <v/>
      </c>
      <c r="FW60" s="221" t="str">
        <f ca="1">IF(FM60&lt;&gt;"",VLOOKUP(FM60,DZ4:EH40,9,FALSE),"")</f>
        <v/>
      </c>
      <c r="FX60" s="221" t="str">
        <f t="shared" ca="1" si="217"/>
        <v/>
      </c>
      <c r="FY60" s="221" t="str">
        <f ca="1">IF(FM60&lt;&gt;"",RANK(FX60,FX58:FX61),"")</f>
        <v/>
      </c>
      <c r="FZ60" s="221" t="str">
        <f ca="1">IF(FM60&lt;&gt;"",SUMPRODUCT((FX58:FX61=FX60)*(FS58:FS61&gt;FS60)),"")</f>
        <v/>
      </c>
      <c r="GA60" s="221" t="str">
        <f ca="1">IF(FM60&lt;&gt;"",SUMPRODUCT((FX58:FX61=FX60)*(FS58:FS61=FS60)*(FQ58:FQ61&gt;FQ60)),"")</f>
        <v/>
      </c>
      <c r="GB60" s="221" t="str">
        <f ca="1">IF(FM60&lt;&gt;"",SUMPRODUCT((FX58:FX61=FX60)*(FS58:FS61=FS60)*(FQ58:FQ61=FQ60)*(FU58:FU61&gt;FU60)),"")</f>
        <v/>
      </c>
      <c r="GC60" s="221" t="str">
        <f ca="1">IF(FM60&lt;&gt;"",SUMPRODUCT((FX58:FX61=FX60)*(FS58:FS61=FS60)*(FQ58:FQ61=FQ60)*(FU58:FU61=FU60)*(FV58:FV61&gt;FV60)),"")</f>
        <v/>
      </c>
      <c r="GD60" s="221" t="str">
        <f ca="1">IF(FM60&lt;&gt;"",SUMPRODUCT((FX58:FX61=FX60)*(FS58:FS61=FS60)*(FQ58:FQ61=FQ60)*(FU58:FU61=FU60)*(FV58:FV61=FV60)*(FW58:FW61&gt;FW60)),"")</f>
        <v/>
      </c>
      <c r="GE60" s="221" t="str">
        <f t="shared" ref="GE60:GE61" ca="1" si="219">IF(FM60&lt;&gt;"",SUM(FY60:GD60)+1,"")</f>
        <v/>
      </c>
    </row>
    <row r="61" spans="2:187" x14ac:dyDescent="0.2">
      <c r="I61" s="221">
        <f>SUMPRODUCT((I18:I21=I21)*(H18:H21=H21)*(F18:F21&gt;F21))+1</f>
        <v>1</v>
      </c>
      <c r="T61" s="221">
        <f>IF(U21&lt;&gt;"",SUMPRODUCT((AB18:AB21=AB21)*(AA18:AA21=AA21)*(Y18:Y21=Y21)*(Z18:Z21=Z21)),"")</f>
        <v>4</v>
      </c>
      <c r="U61" s="221" t="str">
        <f t="shared" si="206"/>
        <v>Germany</v>
      </c>
      <c r="V61" s="221">
        <f>SUMPRODUCT((CZ3:CZ42=U61)*(DC3:DC42=U62)*(DD3:DD42="W"))+SUMPRODUCT((CZ3:CZ42=U61)*(DC3:DC42=U58)*(DD3:DD42="W"))+SUMPRODUCT((CZ3:CZ42=U61)*(DC3:DC42=U59)*(DD3:DD42="W"))+SUMPRODUCT((CZ3:CZ42=U61)*(DC3:DC42=U60)*(DD3:DD42="W"))+SUMPRODUCT((CZ3:CZ42=U62)*(DC3:DC42=U61)*(DE3:DE42="W"))+SUMPRODUCT((CZ3:CZ42=U58)*(DC3:DC42=U61)*(DE3:DE42="W"))+SUMPRODUCT((CZ3:CZ42=U59)*(DC3:DC42=U61)*(DE3:DE42="W"))+SUMPRODUCT((CZ3:CZ42=U60)*(DC3:DC42=U61)*(DE3:DE42="W"))</f>
        <v>0</v>
      </c>
      <c r="W61" s="221">
        <f>SUMPRODUCT((CZ3:CZ42=U61)*(DC3:DC42=U62)*(DD3:DD42="D"))+SUMPRODUCT((CZ3:CZ42=U61)*(DC3:DC42=U58)*(DD3:DD42="D"))+SUMPRODUCT((CZ3:CZ42=U61)*(DC3:DC42=U59)*(DD3:DD42="D"))+SUMPRODUCT((CZ3:CZ42=U61)*(DC3:DC42=U60)*(DD3:DD42="D"))+SUMPRODUCT((CZ3:CZ42=U62)*(DC3:DC42=U61)*(DD3:DD42="D"))+SUMPRODUCT((CZ3:CZ42=U58)*(DC3:DC42=U61)*(DD3:DD42="D"))+SUMPRODUCT((CZ3:CZ42=U59)*(DC3:DC42=U61)*(DD3:DD42="D"))+SUMPRODUCT((CZ3:CZ42=U60)*(DC3:DC42=U61)*(DD3:DD42="D"))</f>
        <v>0</v>
      </c>
      <c r="X61" s="221">
        <f>SUMPRODUCT((CZ3:CZ42=U61)*(DC3:DC42=U62)*(DD3:DD42="L"))+SUMPRODUCT((CZ3:CZ42=U61)*(DC3:DC42=U58)*(DD3:DD42="L"))+SUMPRODUCT((CZ3:CZ42=U61)*(DC3:DC42=U59)*(DD3:DD42="L"))+SUMPRODUCT((CZ3:CZ42=U61)*(DC3:DC42=U60)*(DD3:DD42="L"))+SUMPRODUCT((CZ3:CZ42=U62)*(DC3:DC42=U61)*(DE3:DE42="L"))+SUMPRODUCT((CZ3:CZ42=U58)*(DC3:DC42=U61)*(DE3:DE42="L"))+SUMPRODUCT((CZ3:CZ42=U59)*(DC3:DC42=U61)*(DE3:DE42="L"))+SUMPRODUCT((CZ3:CZ42=U60)*(DC3:DC42=U61)*(DE3:DE42="L"))</f>
        <v>0</v>
      </c>
      <c r="Y61" s="221">
        <f>SUMPRODUCT((CZ3:CZ42=U61)*(DC3:DC42=U62)*DA3:DA42)+SUMPRODUCT((CZ3:CZ42=U61)*(DC3:DC42=U58)*DA3:DA42)+SUMPRODUCT((CZ3:CZ42=U61)*(DC3:DC42=U59)*DA3:DA42)+SUMPRODUCT((CZ3:CZ42=U61)*(DC3:DC42=U60)*DA3:DA42)+SUMPRODUCT((CZ3:CZ42=U62)*(DC3:DC42=U61)*DB3:DB42)+SUMPRODUCT((CZ3:CZ42=U58)*(DC3:DC42=U61)*DB3:DB42)+SUMPRODUCT((CZ3:CZ42=U59)*(DC3:DC42=U61)*DB3:DB42)+SUMPRODUCT((CZ3:CZ42=U60)*(DC3:DC42=U61)*DB3:DB42)</f>
        <v>0</v>
      </c>
      <c r="Z61" s="221">
        <f>SUMPRODUCT((CZ3:CZ42=U61)*(DC3:DC42=U62)*DB3:DB42)+SUMPRODUCT((CZ3:CZ42=U61)*(DC3:DC42=U58)*DB3:DB42)+SUMPRODUCT((CZ3:CZ42=U61)*(DC3:DC42=U59)*DB3:DB42)+SUMPRODUCT((CZ3:CZ42=U61)*(DC3:DC42=U60)*DB3:DB42)+SUMPRODUCT((CZ3:CZ42=U62)*(DC3:DC42=U61)*DA3:DA42)+SUMPRODUCT((CZ3:CZ42=U58)*(DC3:DC42=U61)*DA3:DA42)+SUMPRODUCT((CZ3:CZ42=U59)*(DC3:DC42=U61)*DA3:DA42)+SUMPRODUCT((CZ3:CZ42=U60)*(DC3:DC42=U61)*DA3:DA42)</f>
        <v>0</v>
      </c>
      <c r="AA61" s="221">
        <f>Y61-Z61+1000</f>
        <v>1000</v>
      </c>
      <c r="AB61" s="221">
        <f t="shared" si="207"/>
        <v>0</v>
      </c>
      <c r="AC61" s="221">
        <f>IF(U61&lt;&gt;"",VLOOKUP(U61,B4:H40,7,FALSE),"")</f>
        <v>1000</v>
      </c>
      <c r="AD61" s="221">
        <f>IF(U61&lt;&gt;"",VLOOKUP(U61,B4:H40,5,FALSE),"")</f>
        <v>0</v>
      </c>
      <c r="AE61" s="221">
        <f>IF(U61&lt;&gt;"",VLOOKUP(U61,B4:J40,9,FALSE),"")</f>
        <v>24</v>
      </c>
      <c r="AF61" s="221">
        <f t="shared" si="208"/>
        <v>0</v>
      </c>
      <c r="AG61" s="221">
        <f>IF(U61&lt;&gt;"",RANK(AF61,AF58:AF61),"")</f>
        <v>1</v>
      </c>
      <c r="AH61" s="221">
        <f>IF(U61&lt;&gt;"",SUMPRODUCT((AF58:AF61=AF61)*(AA58:AA61&gt;AA61)),"")</f>
        <v>0</v>
      </c>
      <c r="AI61" s="221">
        <f>IF(U61&lt;&gt;"",SUMPRODUCT((AF58:AF61=AF61)*(AA58:AA61=AA61)*(Y58:Y61&gt;Y61)),"")</f>
        <v>0</v>
      </c>
      <c r="AJ61" s="221">
        <f>IF(U61&lt;&gt;"",SUMPRODUCT((AF58:AF61=AF61)*(AA58:AA61=AA61)*(Y58:Y61=Y61)*(AC58:AC61&gt;AC61)),"")</f>
        <v>0</v>
      </c>
      <c r="AK61" s="221">
        <f>IF(U61&lt;&gt;"",SUMPRODUCT((AF58:AF61=AF61)*(AA58:AA61=AA61)*(Y58:Y61=Y61)*(AC58:AC61=AC61)*(AD58:AD61&gt;AD61)),"")</f>
        <v>0</v>
      </c>
      <c r="AL61" s="221">
        <f>IF(U61&lt;&gt;"",SUMPRODUCT((AF58:AF61=AF61)*(AA58:AA61=AA61)*(Y58:Y61=Y61)*(AC58:AC61=AC61)*(AD58:AD61=AD61)*(AE58:AE61&gt;AE61)),"")</f>
        <v>0</v>
      </c>
      <c r="AM61" s="221">
        <f>IF(U61&lt;&gt;"",SUM(AG61:AL61),"")</f>
        <v>1</v>
      </c>
      <c r="AN61" s="221" t="str">
        <f>IF(AO21&lt;&gt;"",SUMPRODUCT((AV18:AV21=AV21)*(AU18:AU21=AU21)*(AS18:AS21=AS21)*(AT18:AT21=AT21)),"")</f>
        <v/>
      </c>
      <c r="AO61" s="221" t="str">
        <f t="shared" si="209"/>
        <v/>
      </c>
      <c r="AP61" s="221" t="str">
        <f>IF(AO61&lt;&gt;"",SUMPRODUCT((CZ3:CZ42=AO61)*(DC3:DC42=AO62)*(DD3:DD42="W"))+SUMPRODUCT((CZ3:CZ42=AO61)*(DC3:DC42=AO59)*(DD3:DD42="W"))+SUMPRODUCT((CZ3:CZ42=AO61)*(DC3:DC42=AO60)*(DD3:DD42="W"))+SUMPRODUCT((CZ3:CZ42=AO62)*(DC3:DC42=AO61)*(DE3:DE42="W"))+SUMPRODUCT((CZ3:CZ42=AO59)*(DC3:DC42=AO61)*(DE3:DE42="W"))+SUMPRODUCT((CZ3:CZ42=AO60)*(DC3:DC42=AO61)*(DE3:DE42="W")),"")</f>
        <v/>
      </c>
      <c r="AQ61" s="221" t="str">
        <f>IF(AO61&lt;&gt;"",SUMPRODUCT((CZ3:CZ42=AO61)*(DC3:DC42=AO62)*(DD3:DD42="D"))+SUMPRODUCT((CZ3:CZ42=AO61)*(DC3:DC42=AO59)*(DD3:DD42="D"))+SUMPRODUCT((CZ3:CZ42=AO61)*(DC3:DC42=AO60)*(DD3:DD42="D"))+SUMPRODUCT((CZ3:CZ42=AO62)*(DC3:DC42=AO61)*(DD3:DD42="D"))+SUMPRODUCT((CZ3:CZ42=AO59)*(DC3:DC42=AO61)*(DD3:DD42="D"))+SUMPRODUCT((CZ3:CZ42=AO60)*(DC3:DC42=AO61)*(DD3:DD42="D")),"")</f>
        <v/>
      </c>
      <c r="AR61" s="221" t="str">
        <f>IF(AO61&lt;&gt;"",SUMPRODUCT((CZ3:CZ42=AO61)*(DC3:DC42=AO62)*(DD3:DD42="L"))+SUMPRODUCT((CZ3:CZ42=AO61)*(DC3:DC42=AO59)*(DD3:DD42="L"))+SUMPRODUCT((CZ3:CZ42=AO61)*(DC3:DC42=AO60)*(DD3:DD42="L"))+SUMPRODUCT((CZ3:CZ42=AO62)*(DC3:DC42=AO61)*(DE3:DE42="L"))+SUMPRODUCT((CZ3:CZ42=AO59)*(DC3:DC42=AO61)*(DE3:DE42="L"))+SUMPRODUCT((CZ3:CZ42=AO60)*(DC3:DC42=AO61)*(DE3:DE42="L")),"")</f>
        <v/>
      </c>
      <c r="AS61" s="221">
        <f>SUMPRODUCT((CZ3:CZ42=AO61)*(DC3:DC42=AO62)*DA3:DA42)+SUMPRODUCT((CZ3:CZ42=AO61)*(DC3:DC42=AO58)*DA3:DA42)+SUMPRODUCT((CZ3:CZ42=AO61)*(DC3:DC42=AO59)*DA3:DA42)+SUMPRODUCT((CZ3:CZ42=AO61)*(DC3:DC42=AO60)*DA3:DA42)+SUMPRODUCT((CZ3:CZ42=AO62)*(DC3:DC42=AO61)*DB3:DB42)+SUMPRODUCT((CZ3:CZ42=AO58)*(DC3:DC42=AO61)*DB3:DB42)+SUMPRODUCT((CZ3:CZ42=AO59)*(DC3:DC42=AO61)*DB3:DB42)+SUMPRODUCT((CZ3:CZ42=AO60)*(DC3:DC42=AO61)*DB3:DB42)</f>
        <v>0</v>
      </c>
      <c r="AT61" s="221">
        <f>SUMPRODUCT((CZ3:CZ42=AO61)*(DC3:DC42=AO62)*DB3:DB42)+SUMPRODUCT((CZ3:CZ42=AO61)*(DC3:DC42=AO58)*DB3:DB42)+SUMPRODUCT((CZ3:CZ42=AO61)*(DC3:DC42=AO59)*DB3:DB42)+SUMPRODUCT((CZ3:CZ42=AO61)*(DC3:DC42=AO60)*DB3:DB42)+SUMPRODUCT((CZ3:CZ42=AO62)*(DC3:DC42=AO61)*DA3:DA42)+SUMPRODUCT((CZ3:CZ42=AO58)*(DC3:DC42=AO61)*DA3:DA42)+SUMPRODUCT((CZ3:CZ42=AO59)*(DC3:DC42=AO61)*DA3:DA42)+SUMPRODUCT((CZ3:CZ42=AO60)*(DC3:DC42=AO61)*DA3:DA42)</f>
        <v>0</v>
      </c>
      <c r="AU61" s="221">
        <f>AS61-AT61+1000</f>
        <v>1000</v>
      </c>
      <c r="AV61" s="221" t="str">
        <f t="shared" si="210"/>
        <v/>
      </c>
      <c r="AW61" s="221" t="str">
        <f>IF(AO61&lt;&gt;"",VLOOKUP(AO61,B4:H40,7,FALSE),"")</f>
        <v/>
      </c>
      <c r="AX61" s="221" t="str">
        <f>IF(AO61&lt;&gt;"",VLOOKUP(AO61,B4:H40,5,FALSE),"")</f>
        <v/>
      </c>
      <c r="AY61" s="221" t="str">
        <f>IF(AO61&lt;&gt;"",VLOOKUP(AO61,B4:J40,9,FALSE),"")</f>
        <v/>
      </c>
      <c r="AZ61" s="221" t="str">
        <f t="shared" si="211"/>
        <v/>
      </c>
      <c r="BA61" s="221" t="str">
        <f>IF(AO61&lt;&gt;"",RANK(AZ61,AZ58:AZ61),"")</f>
        <v/>
      </c>
      <c r="BB61" s="221" t="str">
        <f>IF(AO61&lt;&gt;"",SUMPRODUCT((AZ58:AZ61=AZ61)*(AU58:AU61&gt;AU61)),"")</f>
        <v/>
      </c>
      <c r="BC61" s="221" t="str">
        <f>IF(AO61&lt;&gt;"",SUMPRODUCT((AZ58:AZ61=AZ61)*(AU58:AU61=AU61)*(AS58:AS61&gt;AS61)),"")</f>
        <v/>
      </c>
      <c r="BD61" s="221" t="str">
        <f>IF(AO61&lt;&gt;"",SUMPRODUCT((AZ58:AZ61=AZ61)*(AU58:AU61=AU61)*(AS58:AS61=AS61)*(AW58:AW61&gt;AW61)),"")</f>
        <v/>
      </c>
      <c r="BE61" s="221" t="str">
        <f>IF(AO61&lt;&gt;"",SUMPRODUCT((AZ58:AZ61=AZ61)*(AU58:AU61=AU61)*(AS58:AS61=AS61)*(AW58:AW61=AW61)*(AX58:AX61&gt;AX61)),"")</f>
        <v/>
      </c>
      <c r="BF61" s="221" t="str">
        <f>IF(AO61&lt;&gt;"",SUMPRODUCT((AZ58:AZ61=AZ61)*(AU58:AU61=AU61)*(AS58:AS61=AS61)*(AW58:AW61=AW61)*(AX58:AX61=AX61)*(AY58:AY61&gt;AY61)),"")</f>
        <v/>
      </c>
      <c r="BG61" s="221" t="str">
        <f t="shared" si="218"/>
        <v/>
      </c>
      <c r="EG61" s="221">
        <f ca="1">SUMPRODUCT((EG18:EG21=EG21)*(EF18:EF21=EF21)*(ED18:ED21&gt;ED21))+1</f>
        <v>1</v>
      </c>
      <c r="ER61" s="221">
        <f ca="1">IF(ES21&lt;&gt;"",SUMPRODUCT((EZ18:EZ21=EZ21)*(EY18:EY21=EY21)*(EW18:EW21=EW21)*(EX18:EX21=EX21)),"")</f>
        <v>4</v>
      </c>
      <c r="ES61" s="221" t="str">
        <f t="shared" ca="1" si="212"/>
        <v>Germany</v>
      </c>
      <c r="ET61" s="221">
        <f ca="1">SUMPRODUCT((HX3:HX42=ES61)*(IA3:IA42=ES62)*(IB3:IB42="W"))+SUMPRODUCT((HX3:HX42=ES61)*(IA3:IA42=ES58)*(IB3:IB42="W"))+SUMPRODUCT((HX3:HX42=ES61)*(IA3:IA42=ES59)*(IB3:IB42="W"))+SUMPRODUCT((HX3:HX42=ES61)*(IA3:IA42=ES60)*(IB3:IB42="W"))+SUMPRODUCT((HX3:HX42=ES62)*(IA3:IA42=ES61)*(IC3:IC42="W"))+SUMPRODUCT((HX3:HX42=ES58)*(IA3:IA42=ES61)*(IC3:IC42="W"))+SUMPRODUCT((HX3:HX42=ES59)*(IA3:IA42=ES61)*(IC3:IC42="W"))+SUMPRODUCT((HX3:HX42=ES60)*(IA3:IA42=ES61)*(IC3:IC42="W"))</f>
        <v>0</v>
      </c>
      <c r="EU61" s="221">
        <f ca="1">SUMPRODUCT((HX3:HX42=ES61)*(IA3:IA42=ES62)*(IB3:IB42="D"))+SUMPRODUCT((HX3:HX42=ES61)*(IA3:IA42=ES58)*(IB3:IB42="D"))+SUMPRODUCT((HX3:HX42=ES61)*(IA3:IA42=ES59)*(IB3:IB42="D"))+SUMPRODUCT((HX3:HX42=ES61)*(IA3:IA42=ES60)*(IB3:IB42="D"))+SUMPRODUCT((HX3:HX42=ES62)*(IA3:IA42=ES61)*(IB3:IB42="D"))+SUMPRODUCT((HX3:HX42=ES58)*(IA3:IA42=ES61)*(IB3:IB42="D"))+SUMPRODUCT((HX3:HX42=ES59)*(IA3:IA42=ES61)*(IB3:IB42="D"))+SUMPRODUCT((HX3:HX42=ES60)*(IA3:IA42=ES61)*(IB3:IB42="D"))</f>
        <v>0</v>
      </c>
      <c r="EV61" s="221">
        <f ca="1">SUMPRODUCT((HX3:HX42=ES61)*(IA3:IA42=ES62)*(IB3:IB42="L"))+SUMPRODUCT((HX3:HX42=ES61)*(IA3:IA42=ES58)*(IB3:IB42="L"))+SUMPRODUCT((HX3:HX42=ES61)*(IA3:IA42=ES59)*(IB3:IB42="L"))+SUMPRODUCT((HX3:HX42=ES61)*(IA3:IA42=ES60)*(IB3:IB42="L"))+SUMPRODUCT((HX3:HX42=ES62)*(IA3:IA42=ES61)*(IC3:IC42="L"))+SUMPRODUCT((HX3:HX42=ES58)*(IA3:IA42=ES61)*(IC3:IC42="L"))+SUMPRODUCT((HX3:HX42=ES59)*(IA3:IA42=ES61)*(IC3:IC42="L"))+SUMPRODUCT((HX3:HX42=ES60)*(IA3:IA42=ES61)*(IC3:IC42="L"))</f>
        <v>0</v>
      </c>
      <c r="EW61" s="221">
        <f ca="1">SUMPRODUCT((HX3:HX42=ES61)*(IA3:IA42=ES62)*HY3:HY42)+SUMPRODUCT((HX3:HX42=ES61)*(IA3:IA42=ES58)*HY3:HY42)+SUMPRODUCT((HX3:HX42=ES61)*(IA3:IA42=ES59)*HY3:HY42)+SUMPRODUCT((HX3:HX42=ES61)*(IA3:IA42=ES60)*HY3:HY42)+SUMPRODUCT((HX3:HX42=ES62)*(IA3:IA42=ES61)*HZ3:HZ42)+SUMPRODUCT((HX3:HX42=ES58)*(IA3:IA42=ES61)*HZ3:HZ42)+SUMPRODUCT((HX3:HX42=ES59)*(IA3:IA42=ES61)*HZ3:HZ42)+SUMPRODUCT((HX3:HX42=ES60)*(IA3:IA42=ES61)*HZ3:HZ42)</f>
        <v>0</v>
      </c>
      <c r="EX61" s="221">
        <f ca="1">SUMPRODUCT((HX3:HX42=ES61)*(IA3:IA42=ES62)*HZ3:HZ42)+SUMPRODUCT((HX3:HX42=ES61)*(IA3:IA42=ES58)*HZ3:HZ42)+SUMPRODUCT((HX3:HX42=ES61)*(IA3:IA42=ES59)*HZ3:HZ42)+SUMPRODUCT((HX3:HX42=ES61)*(IA3:IA42=ES60)*HZ3:HZ42)+SUMPRODUCT((HX3:HX42=ES62)*(IA3:IA42=ES61)*HY3:HY42)+SUMPRODUCT((HX3:HX42=ES58)*(IA3:IA42=ES61)*HY3:HY42)+SUMPRODUCT((HX3:HX42=ES59)*(IA3:IA42=ES61)*HY3:HY42)+SUMPRODUCT((HX3:HX42=ES60)*(IA3:IA42=ES61)*HY3:HY42)</f>
        <v>0</v>
      </c>
      <c r="EY61" s="221">
        <f ca="1">EW61-EX61+1000</f>
        <v>1000</v>
      </c>
      <c r="EZ61" s="221">
        <f t="shared" ca="1" si="213"/>
        <v>0</v>
      </c>
      <c r="FA61" s="221">
        <f ca="1">IF(ES61&lt;&gt;"",VLOOKUP(ES61,DZ4:EF40,7,FALSE),"")</f>
        <v>1000</v>
      </c>
      <c r="FB61" s="221">
        <f ca="1">IF(ES61&lt;&gt;"",VLOOKUP(ES61,DZ4:EF40,5,FALSE),"")</f>
        <v>0</v>
      </c>
      <c r="FC61" s="221">
        <f ca="1">IF(ES61&lt;&gt;"",VLOOKUP(ES61,DZ4:EH40,9,FALSE),"")</f>
        <v>24</v>
      </c>
      <c r="FD61" s="221">
        <f t="shared" ca="1" si="214"/>
        <v>0</v>
      </c>
      <c r="FE61" s="221">
        <f ca="1">IF(ES61&lt;&gt;"",RANK(FD61,FD58:FD61),"")</f>
        <v>1</v>
      </c>
      <c r="FF61" s="221">
        <f ca="1">IF(ES61&lt;&gt;"",SUMPRODUCT((FD58:FD61=FD61)*(EY58:EY61&gt;EY61)),"")</f>
        <v>0</v>
      </c>
      <c r="FG61" s="221">
        <f ca="1">IF(ES61&lt;&gt;"",SUMPRODUCT((FD58:FD61=FD61)*(EY58:EY61=EY61)*(EW58:EW61&gt;EW61)),"")</f>
        <v>0</v>
      </c>
      <c r="FH61" s="221">
        <f ca="1">IF(ES61&lt;&gt;"",SUMPRODUCT((FD58:FD61=FD61)*(EY58:EY61=EY61)*(EW58:EW61=EW61)*(FA58:FA61&gt;FA61)),"")</f>
        <v>0</v>
      </c>
      <c r="FI61" s="221">
        <f ca="1">IF(ES61&lt;&gt;"",SUMPRODUCT((FD58:FD61=FD61)*(EY58:EY61=EY61)*(EW58:EW61=EW61)*(FA58:FA61=FA61)*(FB58:FB61&gt;FB61)),"")</f>
        <v>0</v>
      </c>
      <c r="FJ61" s="221">
        <f ca="1">IF(ES61&lt;&gt;"",SUMPRODUCT((FD58:FD61=FD61)*(EY58:EY61=EY61)*(EW58:EW61=EW61)*(FA58:FA61=FA61)*(FB58:FB61=FB61)*(FC58:FC61&gt;FC61)),"")</f>
        <v>0</v>
      </c>
      <c r="FK61" s="221">
        <f ca="1">IF(ES61&lt;&gt;"",SUM(FE61:FJ61),"")</f>
        <v>1</v>
      </c>
      <c r="FL61" s="221" t="str">
        <f ca="1">IF(FM21&lt;&gt;"",SUMPRODUCT((FT18:FT21=FT21)*(FS18:FS21=FS21)*(FQ18:FQ21=FQ21)*(FR18:FR21=FR21)),"")</f>
        <v/>
      </c>
      <c r="FM61" s="221" t="str">
        <f t="shared" ca="1" si="215"/>
        <v/>
      </c>
      <c r="FN61" s="221" t="str">
        <f ca="1">IF(FM61&lt;&gt;"",SUMPRODUCT((HX3:HX42=FM61)*(IA3:IA42=FM62)*(IB3:IB42="W"))+SUMPRODUCT((HX3:HX42=FM61)*(IA3:IA42=FM59)*(IB3:IB42="W"))+SUMPRODUCT((HX3:HX42=FM61)*(IA3:IA42=FM60)*(IB3:IB42="W"))+SUMPRODUCT((HX3:HX42=FM62)*(IA3:IA42=FM61)*(IC3:IC42="W"))+SUMPRODUCT((HX3:HX42=FM59)*(IA3:IA42=FM61)*(IC3:IC42="W"))+SUMPRODUCT((HX3:HX42=FM60)*(IA3:IA42=FM61)*(IC3:IC42="W")),"")</f>
        <v/>
      </c>
      <c r="FO61" s="221" t="str">
        <f ca="1">IF(FM61&lt;&gt;"",SUMPRODUCT((HX3:HX42=FM61)*(IA3:IA42=FM62)*(IB3:IB42="D"))+SUMPRODUCT((HX3:HX42=FM61)*(IA3:IA42=FM59)*(IB3:IB42="D"))+SUMPRODUCT((HX3:HX42=FM61)*(IA3:IA42=FM60)*(IB3:IB42="D"))+SUMPRODUCT((HX3:HX42=FM62)*(IA3:IA42=FM61)*(IB3:IB42="D"))+SUMPRODUCT((HX3:HX42=FM59)*(IA3:IA42=FM61)*(IB3:IB42="D"))+SUMPRODUCT((HX3:HX42=FM60)*(IA3:IA42=FM61)*(IB3:IB42="D")),"")</f>
        <v/>
      </c>
      <c r="FP61" s="221" t="str">
        <f ca="1">IF(FM61&lt;&gt;"",SUMPRODUCT((HX3:HX42=FM61)*(IA3:IA42=FM62)*(IB3:IB42="L"))+SUMPRODUCT((HX3:HX42=FM61)*(IA3:IA42=FM59)*(IB3:IB42="L"))+SUMPRODUCT((HX3:HX42=FM61)*(IA3:IA42=FM60)*(IB3:IB42="L"))+SUMPRODUCT((HX3:HX42=FM62)*(IA3:IA42=FM61)*(IC3:IC42="L"))+SUMPRODUCT((HX3:HX42=FM59)*(IA3:IA42=FM61)*(IC3:IC42="L"))+SUMPRODUCT((HX3:HX42=FM60)*(IA3:IA42=FM61)*(IC3:IC42="L")),"")</f>
        <v/>
      </c>
      <c r="FQ61" s="221">
        <f ca="1">SUMPRODUCT((HX3:HX42=FM61)*(IA3:IA42=FM62)*HY3:HY42)+SUMPRODUCT((HX3:HX42=FM61)*(IA3:IA42=FM58)*HY3:HY42)+SUMPRODUCT((HX3:HX42=FM61)*(IA3:IA42=FM59)*HY3:HY42)+SUMPRODUCT((HX3:HX42=FM61)*(IA3:IA42=FM60)*HY3:HY42)+SUMPRODUCT((HX3:HX42=FM62)*(IA3:IA42=FM61)*HZ3:HZ42)+SUMPRODUCT((HX3:HX42=FM58)*(IA3:IA42=FM61)*HZ3:HZ42)+SUMPRODUCT((HX3:HX42=FM59)*(IA3:IA42=FM61)*HZ3:HZ42)+SUMPRODUCT((HX3:HX42=FM60)*(IA3:IA42=FM61)*HZ3:HZ42)</f>
        <v>0</v>
      </c>
      <c r="FR61" s="221">
        <f ca="1">SUMPRODUCT((HX3:HX42=FM61)*(IA3:IA42=FM62)*HZ3:HZ42)+SUMPRODUCT((HX3:HX42=FM61)*(IA3:IA42=FM58)*HZ3:HZ42)+SUMPRODUCT((HX3:HX42=FM61)*(IA3:IA42=FM59)*HZ3:HZ42)+SUMPRODUCT((HX3:HX42=FM61)*(IA3:IA42=FM60)*HZ3:HZ42)+SUMPRODUCT((HX3:HX42=FM62)*(IA3:IA42=FM61)*HY3:HY42)+SUMPRODUCT((HX3:HX42=FM58)*(IA3:IA42=FM61)*HY3:HY42)+SUMPRODUCT((HX3:HX42=FM59)*(IA3:IA42=FM61)*HY3:HY42)+SUMPRODUCT((HX3:HX42=FM60)*(IA3:IA42=FM61)*HY3:HY42)</f>
        <v>0</v>
      </c>
      <c r="FS61" s="221">
        <f ca="1">FQ61-FR61+1000</f>
        <v>1000</v>
      </c>
      <c r="FT61" s="221" t="str">
        <f t="shared" ca="1" si="216"/>
        <v/>
      </c>
      <c r="FU61" s="221" t="str">
        <f ca="1">IF(FM61&lt;&gt;"",VLOOKUP(FM61,DZ4:EF40,7,FALSE),"")</f>
        <v/>
      </c>
      <c r="FV61" s="221" t="str">
        <f ca="1">IF(FM61&lt;&gt;"",VLOOKUP(FM61,DZ4:EF40,5,FALSE),"")</f>
        <v/>
      </c>
      <c r="FW61" s="221" t="str">
        <f ca="1">IF(FM61&lt;&gt;"",VLOOKUP(FM61,DZ4:EH40,9,FALSE),"")</f>
        <v/>
      </c>
      <c r="FX61" s="221" t="str">
        <f t="shared" ca="1" si="217"/>
        <v/>
      </c>
      <c r="FY61" s="221" t="str">
        <f ca="1">IF(FM61&lt;&gt;"",RANK(FX61,FX58:FX61),"")</f>
        <v/>
      </c>
      <c r="FZ61" s="221" t="str">
        <f ca="1">IF(FM61&lt;&gt;"",SUMPRODUCT((FX58:FX61=FX61)*(FS58:FS61&gt;FS61)),"")</f>
        <v/>
      </c>
      <c r="GA61" s="221" t="str">
        <f ca="1">IF(FM61&lt;&gt;"",SUMPRODUCT((FX58:FX61=FX61)*(FS58:FS61=FS61)*(FQ58:FQ61&gt;FQ61)),"")</f>
        <v/>
      </c>
      <c r="GB61" s="221" t="str">
        <f ca="1">IF(FM61&lt;&gt;"",SUMPRODUCT((FX58:FX61=FX61)*(FS58:FS61=FS61)*(FQ58:FQ61=FQ61)*(FU58:FU61&gt;FU61)),"")</f>
        <v/>
      </c>
      <c r="GC61" s="221" t="str">
        <f ca="1">IF(FM61&lt;&gt;"",SUMPRODUCT((FX58:FX61=FX61)*(FS58:FS61=FS61)*(FQ58:FQ61=FQ61)*(FU58:FU61=FU61)*(FV58:FV61&gt;FV61)),"")</f>
        <v/>
      </c>
      <c r="GD61" s="221" t="str">
        <f ca="1">IF(FM61&lt;&gt;"",SUMPRODUCT((FX58:FX61=FX61)*(FS58:FS61=FS61)*(FQ58:FQ61=FQ61)*(FU58:FU61=FU61)*(FV58:FV61=FV61)*(FW58:FW61&gt;FW61)),"")</f>
        <v/>
      </c>
      <c r="GE61" s="221" t="str">
        <f t="shared" ca="1" si="219"/>
        <v/>
      </c>
    </row>
    <row r="64" spans="2:187" x14ac:dyDescent="0.2">
      <c r="T64" s="221">
        <f>IF(U65="",SUM(AG25:AL25),IF(U66="",SUM(AG26:AL26),IF(U67="",SUM(AG27:AL27),IF(U68="",SUM(AG28:AL28),0))))</f>
        <v>0</v>
      </c>
      <c r="AN64" s="221">
        <f>IF(AO66="",SUM(BA26:BF26),IF(AO67="",SUM(BA27:BF27),IF(AO68="",SUM(BA28:BF28),0)))</f>
        <v>0</v>
      </c>
      <c r="ER64" s="221">
        <f ca="1">IF(ES65="",SUM(FE25:FJ25),IF(ES66="",SUM(FE26:FJ26),IF(ES67="",SUM(FE27:FJ27),IF(ES68="",SUM(FE28:FJ28),0))))</f>
        <v>0</v>
      </c>
      <c r="FL64" s="221">
        <f ca="1">IF(FM66="",SUM(FY26:GD26),IF(FM67="",SUM(FY27:GD27),IF(FM68="",SUM(FY28:GD28),0)))</f>
        <v>0</v>
      </c>
    </row>
    <row r="65" spans="9:187" x14ac:dyDescent="0.2">
      <c r="I65" s="221">
        <f>SUMPRODUCT((I25:I28=I25)*(H25:H28=H25)*(F25:F28&gt;F25))+1</f>
        <v>1</v>
      </c>
      <c r="T65" s="221">
        <f>IF(U25&lt;&gt;"",SUMPRODUCT((AB25:AB28=AB25)*(AA25:AA28=AA25)*(Y25:Y28=Y25)*(Z25:Z28=Z25)),"")</f>
        <v>4</v>
      </c>
      <c r="U65" s="221" t="str">
        <f>IF(AND(T65&lt;&gt;"",T65&gt;1),U25,"")</f>
        <v>Turkey</v>
      </c>
      <c r="V65" s="221">
        <f>SUMPRODUCT((CZ3:CZ42=U65)*(DC3:DC42=U66)*(DD3:DD42="W"))+SUMPRODUCT((CZ3:CZ42=U65)*(DC3:DC42=U67)*(DD3:DD42="W"))+SUMPRODUCT((CZ3:CZ42=U65)*(DC3:DC42=U68)*(DD3:DD42="W"))+SUMPRODUCT((CZ3:CZ42=U65)*(DC3:DC42=U69)*(DD3:DD42="W"))+SUMPRODUCT((CZ3:CZ42=U66)*(DC3:DC42=U65)*(DE3:DE42="W"))+SUMPRODUCT((CZ3:CZ42=U67)*(DC3:DC42=U65)*(DE3:DE42="W"))+SUMPRODUCT((CZ3:CZ42=U68)*(DC3:DC42=U65)*(DE3:DE42="W"))+SUMPRODUCT((CZ3:CZ42=U69)*(DC3:DC42=U65)*(DE3:DE42="W"))</f>
        <v>0</v>
      </c>
      <c r="W65" s="221">
        <f>SUMPRODUCT((CZ3:CZ42=U65)*(DC3:DC42=U66)*(DD3:DD42="D"))+SUMPRODUCT((CZ3:CZ42=U65)*(DC3:DC42=U67)*(DD3:DD42="D"))+SUMPRODUCT((CZ3:CZ42=U65)*(DC3:DC42=U68)*(DD3:DD42="D"))+SUMPRODUCT((CZ3:CZ42=U65)*(DC3:DC42=U69)*(DD3:DD42="D"))+SUMPRODUCT((CZ3:CZ42=U66)*(DC3:DC42=U65)*(DD3:DD42="D"))+SUMPRODUCT((CZ3:CZ42=U67)*(DC3:DC42=U65)*(DD3:DD42="D"))+SUMPRODUCT((CZ3:CZ42=U68)*(DC3:DC42=U65)*(DD3:DD42="D"))+SUMPRODUCT((CZ3:CZ42=U69)*(DC3:DC42=U65)*(DD3:DD42="D"))</f>
        <v>0</v>
      </c>
      <c r="X65" s="221">
        <f>SUMPRODUCT((CZ3:CZ42=U65)*(DC3:DC42=U66)*(DD3:DD42="L"))+SUMPRODUCT((CZ3:CZ42=U65)*(DC3:DC42=U67)*(DD3:DD42="L"))+SUMPRODUCT((CZ3:CZ42=U65)*(DC3:DC42=U68)*(DD3:DD42="L"))+SUMPRODUCT((CZ3:CZ42=U65)*(DC3:DC42=U69)*(DD3:DD42="L"))+SUMPRODUCT((CZ3:CZ42=U66)*(DC3:DC42=U65)*(DE3:DE42="L"))+SUMPRODUCT((CZ3:CZ42=U67)*(DC3:DC42=U65)*(DE3:DE42="L"))+SUMPRODUCT((CZ3:CZ42=U68)*(DC3:DC42=U65)*(DE3:DE42="L"))+SUMPRODUCT((CZ3:CZ42=U69)*(DC3:DC42=U65)*(DE3:DE42="L"))</f>
        <v>0</v>
      </c>
      <c r="Y65" s="221">
        <f>SUMPRODUCT((CZ3:CZ42=U65)*(DC3:DC42=U66)*DA3:DA42)+SUMPRODUCT((CZ3:CZ42=U65)*(DC3:DC42=U67)*DA3:DA42)+SUMPRODUCT((CZ3:CZ42=U65)*(DC3:DC42=U68)*DA3:DA42)+SUMPRODUCT((CZ3:CZ42=U65)*(DC3:DC42=U69)*DA3:DA42)+SUMPRODUCT((CZ3:CZ42=U66)*(DC3:DC42=U65)*DB3:DB42)+SUMPRODUCT((CZ3:CZ42=U67)*(DC3:DC42=U65)*DB3:DB42)+SUMPRODUCT((CZ3:CZ42=U68)*(DC3:DC42=U65)*DB3:DB42)+SUMPRODUCT((CZ3:CZ42=U69)*(DC3:DC42=U65)*DB3:DB42)</f>
        <v>0</v>
      </c>
      <c r="Z65" s="221">
        <f>SUMPRODUCT((CZ3:CZ42=U65)*(DC3:DC42=U66)*DB3:DB42)+SUMPRODUCT((CZ3:CZ42=U65)*(DC3:DC42=U67)*DB3:DB42)+SUMPRODUCT((CZ3:CZ42=U65)*(DC3:DC42=U68)*DB3:DB42)+SUMPRODUCT((CZ3:CZ42=U65)*(DC3:DC42=U69)*DB3:DB42)+SUMPRODUCT((CZ3:CZ42=U66)*(DC3:DC42=U65)*DA3:DA42)+SUMPRODUCT((CZ3:CZ42=U67)*(DC3:DC42=U65)*DA3:DA42)+SUMPRODUCT((CZ3:CZ42=U68)*(DC3:DC42=U65)*DA3:DA42)+SUMPRODUCT((CZ3:CZ42=U69)*(DC3:DC42=U65)*DA3:DA42)</f>
        <v>0</v>
      </c>
      <c r="AA65" s="221">
        <f>Y65-Z65+1000</f>
        <v>1000</v>
      </c>
      <c r="AB65" s="221">
        <f>IF(U65&lt;&gt;"",V65*3+W65*1,"")</f>
        <v>0</v>
      </c>
      <c r="AC65" s="221">
        <f>IF(U65&lt;&gt;"",VLOOKUP(U65,B4:H40,7,FALSE),"")</f>
        <v>1000</v>
      </c>
      <c r="AD65" s="221">
        <f>IF(U65&lt;&gt;"",VLOOKUP(U65,B4:H40,5,FALSE),"")</f>
        <v>0</v>
      </c>
      <c r="AE65" s="221">
        <f>IF(U65&lt;&gt;"",VLOOKUP(U65,B4:J40,9,FALSE),"")</f>
        <v>6</v>
      </c>
      <c r="AF65" s="221">
        <f>AB65</f>
        <v>0</v>
      </c>
      <c r="AG65" s="221">
        <f>IF(U65&lt;&gt;"",RANK(AF65,AF65:AF68),"")</f>
        <v>1</v>
      </c>
      <c r="AH65" s="221">
        <f>IF(U65&lt;&gt;"",SUMPRODUCT((AF65:AF68=AF65)*(AA65:AA68&gt;AA65)),"")</f>
        <v>0</v>
      </c>
      <c r="AI65" s="221">
        <f>IF(U65&lt;&gt;"",SUMPRODUCT((AF65:AF68=AF65)*(AA65:AA68=AA65)*(Y65:Y68&gt;Y65)),"")</f>
        <v>0</v>
      </c>
      <c r="AJ65" s="221">
        <f>IF(U65&lt;&gt;"",SUMPRODUCT((AF65:AF68=AF65)*(AA65:AA68=AA65)*(Y65:Y68=Y65)*(AC65:AC68&gt;AC65)),"")</f>
        <v>0</v>
      </c>
      <c r="AK65" s="221">
        <f>IF(U65&lt;&gt;"",SUMPRODUCT((AF65:AF68=AF65)*(AA65:AA68=AA65)*(Y65:Y68=Y65)*(AC65:AC68=AC65)*(AD65:AD68&gt;AD65)),"")</f>
        <v>0</v>
      </c>
      <c r="AL65" s="221">
        <f>IF(U65&lt;&gt;"",SUMPRODUCT((AF65:AF68=AF65)*(AA65:AA68=AA65)*(Y65:Y68=Y65)*(AC65:AC68=AC65)*(AD65:AD68=AD65)*(AE65:AE68&gt;AE65)),"")</f>
        <v>3</v>
      </c>
      <c r="AM65" s="221">
        <f>IF(U65&lt;&gt;"",SUM(AG65:AL65),"")</f>
        <v>4</v>
      </c>
      <c r="EG65" s="221">
        <f ca="1">SUMPRODUCT((EG25:EG28=EG25)*(EF25:EF28=EF25)*(ED25:ED28&gt;ED25))+1</f>
        <v>1</v>
      </c>
      <c r="ER65" s="221">
        <f ca="1">IF(ES25&lt;&gt;"",SUMPRODUCT((EZ25:EZ28=EZ25)*(EY25:EY28=EY25)*(EW25:EW28=EW25)*(EX25:EX28=EX25)),"")</f>
        <v>4</v>
      </c>
      <c r="ES65" s="221" t="str">
        <f ca="1">IF(AND(ER65&lt;&gt;"",ER65&gt;1),ES25,"")</f>
        <v>Turkey</v>
      </c>
      <c r="ET65" s="221">
        <f ca="1">SUMPRODUCT((HX3:HX42=ES65)*(IA3:IA42=ES66)*(IB3:IB42="W"))+SUMPRODUCT((HX3:HX42=ES65)*(IA3:IA42=ES67)*(IB3:IB42="W"))+SUMPRODUCT((HX3:HX42=ES65)*(IA3:IA42=ES68)*(IB3:IB42="W"))+SUMPRODUCT((HX3:HX42=ES65)*(IA3:IA42=ES69)*(IB3:IB42="W"))+SUMPRODUCT((HX3:HX42=ES66)*(IA3:IA42=ES65)*(IC3:IC42="W"))+SUMPRODUCT((HX3:HX42=ES67)*(IA3:IA42=ES65)*(IC3:IC42="W"))+SUMPRODUCT((HX3:HX42=ES68)*(IA3:IA42=ES65)*(IC3:IC42="W"))+SUMPRODUCT((HX3:HX42=ES69)*(IA3:IA42=ES65)*(IC3:IC42="W"))</f>
        <v>0</v>
      </c>
      <c r="EU65" s="221">
        <f ca="1">SUMPRODUCT((HX3:HX42=ES65)*(IA3:IA42=ES66)*(IB3:IB42="D"))+SUMPRODUCT((HX3:HX42=ES65)*(IA3:IA42=ES67)*(IB3:IB42="D"))+SUMPRODUCT((HX3:HX42=ES65)*(IA3:IA42=ES68)*(IB3:IB42="D"))+SUMPRODUCT((HX3:HX42=ES65)*(IA3:IA42=ES69)*(IB3:IB42="D"))+SUMPRODUCT((HX3:HX42=ES66)*(IA3:IA42=ES65)*(IB3:IB42="D"))+SUMPRODUCT((HX3:HX42=ES67)*(IA3:IA42=ES65)*(IB3:IB42="D"))+SUMPRODUCT((HX3:HX42=ES68)*(IA3:IA42=ES65)*(IB3:IB42="D"))+SUMPRODUCT((HX3:HX42=ES69)*(IA3:IA42=ES65)*(IB3:IB42="D"))</f>
        <v>0</v>
      </c>
      <c r="EV65" s="221">
        <f ca="1">SUMPRODUCT((HX3:HX42=ES65)*(IA3:IA42=ES66)*(IB3:IB42="L"))+SUMPRODUCT((HX3:HX42=ES65)*(IA3:IA42=ES67)*(IB3:IB42="L"))+SUMPRODUCT((HX3:HX42=ES65)*(IA3:IA42=ES68)*(IB3:IB42="L"))+SUMPRODUCT((HX3:HX42=ES65)*(IA3:IA42=ES69)*(IB3:IB42="L"))+SUMPRODUCT((HX3:HX42=ES66)*(IA3:IA42=ES65)*(IC3:IC42="L"))+SUMPRODUCT((HX3:HX42=ES67)*(IA3:IA42=ES65)*(IC3:IC42="L"))+SUMPRODUCT((HX3:HX42=ES68)*(IA3:IA42=ES65)*(IC3:IC42="L"))+SUMPRODUCT((HX3:HX42=ES69)*(IA3:IA42=ES65)*(IC3:IC42="L"))</f>
        <v>0</v>
      </c>
      <c r="EW65" s="221">
        <f ca="1">SUMPRODUCT((HX3:HX42=ES65)*(IA3:IA42=ES66)*HY3:HY42)+SUMPRODUCT((HX3:HX42=ES65)*(IA3:IA42=ES67)*HY3:HY42)+SUMPRODUCT((HX3:HX42=ES65)*(IA3:IA42=ES68)*HY3:HY42)+SUMPRODUCT((HX3:HX42=ES65)*(IA3:IA42=ES69)*HY3:HY42)+SUMPRODUCT((HX3:HX42=ES66)*(IA3:IA42=ES65)*HZ3:HZ42)+SUMPRODUCT((HX3:HX42=ES67)*(IA3:IA42=ES65)*HZ3:HZ42)+SUMPRODUCT((HX3:HX42=ES68)*(IA3:IA42=ES65)*HZ3:HZ42)+SUMPRODUCT((HX3:HX42=ES69)*(IA3:IA42=ES65)*HZ3:HZ42)</f>
        <v>0</v>
      </c>
      <c r="EX65" s="221">
        <f ca="1">SUMPRODUCT((HX3:HX42=ES65)*(IA3:IA42=ES66)*HZ3:HZ42)+SUMPRODUCT((HX3:HX42=ES65)*(IA3:IA42=ES67)*HZ3:HZ42)+SUMPRODUCT((HX3:HX42=ES65)*(IA3:IA42=ES68)*HZ3:HZ42)+SUMPRODUCT((HX3:HX42=ES65)*(IA3:IA42=ES69)*HZ3:HZ42)+SUMPRODUCT((HX3:HX42=ES66)*(IA3:IA42=ES65)*HY3:HY42)+SUMPRODUCT((HX3:HX42=ES67)*(IA3:IA42=ES65)*HY3:HY42)+SUMPRODUCT((HX3:HX42=ES68)*(IA3:IA42=ES65)*HY3:HY42)+SUMPRODUCT((HX3:HX42=ES69)*(IA3:IA42=ES65)*HY3:HY42)</f>
        <v>0</v>
      </c>
      <c r="EY65" s="221">
        <f ca="1">EW65-EX65+1000</f>
        <v>1000</v>
      </c>
      <c r="EZ65" s="221">
        <f ca="1">IF(ES65&lt;&gt;"",ET65*3+EU65*1,"")</f>
        <v>0</v>
      </c>
      <c r="FA65" s="221">
        <f ca="1">IF(ES65&lt;&gt;"",VLOOKUP(ES65,DZ4:EF40,7,FALSE),"")</f>
        <v>1000</v>
      </c>
      <c r="FB65" s="221">
        <f ca="1">IF(ES65&lt;&gt;"",VLOOKUP(ES65,DZ4:EF40,5,FALSE),"")</f>
        <v>0</v>
      </c>
      <c r="FC65" s="221">
        <f ca="1">IF(ES65&lt;&gt;"",VLOOKUP(ES65,DZ4:EH40,9,FALSE),"")</f>
        <v>6</v>
      </c>
      <c r="FD65" s="221">
        <f ca="1">EZ65</f>
        <v>0</v>
      </c>
      <c r="FE65" s="221">
        <f ca="1">IF(ES65&lt;&gt;"",RANK(FD65,FD65:FD68),"")</f>
        <v>1</v>
      </c>
      <c r="FF65" s="221">
        <f ca="1">IF(ES65&lt;&gt;"",SUMPRODUCT((FD65:FD68=FD65)*(EY65:EY68&gt;EY65)),"")</f>
        <v>0</v>
      </c>
      <c r="FG65" s="221">
        <f ca="1">IF(ES65&lt;&gt;"",SUMPRODUCT((FD65:FD68=FD65)*(EY65:EY68=EY65)*(EW65:EW68&gt;EW65)),"")</f>
        <v>0</v>
      </c>
      <c r="FH65" s="221">
        <f ca="1">IF(ES65&lt;&gt;"",SUMPRODUCT((FD65:FD68=FD65)*(EY65:EY68=EY65)*(EW65:EW68=EW65)*(FA65:FA68&gt;FA65)),"")</f>
        <v>0</v>
      </c>
      <c r="FI65" s="221">
        <f ca="1">IF(ES65&lt;&gt;"",SUMPRODUCT((FD65:FD68=FD65)*(EY65:EY68=EY65)*(EW65:EW68=EW65)*(FA65:FA68=FA65)*(FB65:FB68&gt;FB65)),"")</f>
        <v>0</v>
      </c>
      <c r="FJ65" s="221">
        <f ca="1">IF(ES65&lt;&gt;"",SUMPRODUCT((FD65:FD68=FD65)*(EY65:EY68=EY65)*(EW65:EW68=EW65)*(FA65:FA68=FA65)*(FB65:FB68=FB65)*(FC65:FC68&gt;FC65)),"")</f>
        <v>3</v>
      </c>
      <c r="FK65" s="221">
        <f ca="1">IF(ES65&lt;&gt;"",SUM(FE65:FJ65),"")</f>
        <v>4</v>
      </c>
    </row>
    <row r="66" spans="9:187" x14ac:dyDescent="0.2">
      <c r="I66" s="221">
        <f>SUMPRODUCT((I25:I28=I26)*(H25:H28=H26)*(F25:F28&gt;F26))+1</f>
        <v>1</v>
      </c>
      <c r="T66" s="221">
        <f>IF(U26&lt;&gt;"",SUMPRODUCT((AB25:AB28=AB26)*(AA25:AA28=AA26)*(Y25:Y28=Y26)*(Z25:Z28=Z26)),"")</f>
        <v>4</v>
      </c>
      <c r="U66" s="221" t="str">
        <f t="shared" ref="U66:U68" si="220">IF(AND(T66&lt;&gt;"",T66&gt;1),U26,"")</f>
        <v>Czech Republic</v>
      </c>
      <c r="V66" s="221">
        <f>SUMPRODUCT((CZ3:CZ42=U66)*(DC3:DC42=U67)*(DD3:DD42="W"))+SUMPRODUCT((CZ3:CZ42=U66)*(DC3:DC42=U68)*(DD3:DD42="W"))+SUMPRODUCT((CZ3:CZ42=U66)*(DC3:DC42=U69)*(DD3:DD42="W"))+SUMPRODUCT((CZ3:CZ42=U66)*(DC3:DC42=U65)*(DD3:DD42="W"))+SUMPRODUCT((CZ3:CZ42=U67)*(DC3:DC42=U66)*(DE3:DE42="W"))+SUMPRODUCT((CZ3:CZ42=U68)*(DC3:DC42=U66)*(DE3:DE42="W"))+SUMPRODUCT((CZ3:CZ42=U69)*(DC3:DC42=U66)*(DE3:DE42="W"))+SUMPRODUCT((CZ3:CZ42=U65)*(DC3:DC42=U66)*(DE3:DE42="W"))</f>
        <v>0</v>
      </c>
      <c r="W66" s="221">
        <f>SUMPRODUCT((CZ3:CZ42=U66)*(DC3:DC42=U67)*(DD3:DD42="D"))+SUMPRODUCT((CZ3:CZ42=U66)*(DC3:DC42=U68)*(DD3:DD42="D"))+SUMPRODUCT((CZ3:CZ42=U66)*(DC3:DC42=U69)*(DD3:DD42="D"))+SUMPRODUCT((CZ3:CZ42=U66)*(DC3:DC42=U65)*(DD3:DD42="D"))+SUMPRODUCT((CZ3:CZ42=U67)*(DC3:DC42=U66)*(DD3:DD42="D"))+SUMPRODUCT((CZ3:CZ42=U68)*(DC3:DC42=U66)*(DD3:DD42="D"))+SUMPRODUCT((CZ3:CZ42=U69)*(DC3:DC42=U66)*(DD3:DD42="D"))+SUMPRODUCT((CZ3:CZ42=U65)*(DC3:DC42=U66)*(DD3:DD42="D"))</f>
        <v>0</v>
      </c>
      <c r="X66" s="221">
        <f>SUMPRODUCT((CZ3:CZ42=U66)*(DC3:DC42=U67)*(DD3:DD42="L"))+SUMPRODUCT((CZ3:CZ42=U66)*(DC3:DC42=U68)*(DD3:DD42="L"))+SUMPRODUCT((CZ3:CZ42=U66)*(DC3:DC42=U69)*(DD3:DD42="L"))+SUMPRODUCT((CZ3:CZ42=U66)*(DC3:DC42=U65)*(DD3:DD42="L"))+SUMPRODUCT((CZ3:CZ42=U67)*(DC3:DC42=U66)*(DE3:DE42="L"))+SUMPRODUCT((CZ3:CZ42=U68)*(DC3:DC42=U66)*(DE3:DE42="L"))+SUMPRODUCT((CZ3:CZ42=U69)*(DC3:DC42=U66)*(DE3:DE42="L"))+SUMPRODUCT((CZ3:CZ42=U65)*(DC3:DC42=U66)*(DE3:DE42="L"))</f>
        <v>0</v>
      </c>
      <c r="Y66" s="221">
        <f>SUMPRODUCT((CZ3:CZ42=U66)*(DC3:DC42=U67)*DA3:DA42)+SUMPRODUCT((CZ3:CZ42=U66)*(DC3:DC42=U68)*DA3:DA42)+SUMPRODUCT((CZ3:CZ42=U66)*(DC3:DC42=U69)*DA3:DA42)+SUMPRODUCT((CZ3:CZ42=U66)*(DC3:DC42=U65)*DA3:DA42)+SUMPRODUCT((CZ3:CZ42=U67)*(DC3:DC42=U66)*DB3:DB42)+SUMPRODUCT((CZ3:CZ42=U68)*(DC3:DC42=U66)*DB3:DB42)+SUMPRODUCT((CZ3:CZ42=U69)*(DC3:DC42=U66)*DB3:DB42)+SUMPRODUCT((CZ3:CZ42=U65)*(DC3:DC42=U66)*DB3:DB42)</f>
        <v>0</v>
      </c>
      <c r="Z66" s="221">
        <f>SUMPRODUCT((CZ3:CZ42=U66)*(DC3:DC42=U67)*DB3:DB42)+SUMPRODUCT((CZ3:CZ42=U66)*(DC3:DC42=U68)*DB3:DB42)+SUMPRODUCT((CZ3:CZ42=U66)*(DC3:DC42=U69)*DB3:DB42)+SUMPRODUCT((CZ3:CZ42=U66)*(DC3:DC42=U65)*DB3:DB42)+SUMPRODUCT((CZ3:CZ42=U67)*(DC3:DC42=U66)*DA3:DA42)+SUMPRODUCT((CZ3:CZ42=U68)*(DC3:DC42=U66)*DA3:DA42)+SUMPRODUCT((CZ3:CZ42=U69)*(DC3:DC42=U66)*DA3:DA42)+SUMPRODUCT((CZ3:CZ42=U65)*(DC3:DC42=U66)*DA3:DA42)</f>
        <v>0</v>
      </c>
      <c r="AA66" s="221">
        <f>Y66-Z66+1000</f>
        <v>1000</v>
      </c>
      <c r="AB66" s="221">
        <f t="shared" ref="AB66:AB68" si="221">IF(U66&lt;&gt;"",V66*3+W66*1,"")</f>
        <v>0</v>
      </c>
      <c r="AC66" s="221">
        <f>IF(U66&lt;&gt;"",VLOOKUP(U66,B4:H40,7,FALSE),"")</f>
        <v>1000</v>
      </c>
      <c r="AD66" s="221">
        <f>IF(U66&lt;&gt;"",VLOOKUP(U66,B4:H40,5,FALSE),"")</f>
        <v>0</v>
      </c>
      <c r="AE66" s="221">
        <f>IF(U66&lt;&gt;"",VLOOKUP(U66,B4:J40,9,FALSE),"")</f>
        <v>12</v>
      </c>
      <c r="AF66" s="221">
        <f t="shared" ref="AF66:AF68" si="222">AB66</f>
        <v>0</v>
      </c>
      <c r="AG66" s="221">
        <f>IF(U66&lt;&gt;"",RANK(AF66,AF65:AF68),"")</f>
        <v>1</v>
      </c>
      <c r="AH66" s="221">
        <f>IF(U66&lt;&gt;"",SUMPRODUCT((AF65:AF68=AF66)*(AA65:AA68&gt;AA66)),"")</f>
        <v>0</v>
      </c>
      <c r="AI66" s="221">
        <f>IF(U66&lt;&gt;"",SUMPRODUCT((AF65:AF68=AF66)*(AA65:AA68=AA66)*(Y65:Y68&gt;Y66)),"")</f>
        <v>0</v>
      </c>
      <c r="AJ66" s="221">
        <f>IF(U66&lt;&gt;"",SUMPRODUCT((AF65:AF68=AF66)*(AA65:AA68=AA66)*(Y65:Y68=Y66)*(AC65:AC68&gt;AC66)),"")</f>
        <v>0</v>
      </c>
      <c r="AK66" s="221">
        <f>IF(U66&lt;&gt;"",SUMPRODUCT((AF65:AF68=AF66)*(AA65:AA68=AA66)*(Y65:Y68=Y66)*(AC65:AC68=AC66)*(AD65:AD68&gt;AD66)),"")</f>
        <v>0</v>
      </c>
      <c r="AL66" s="221">
        <f>IF(U66&lt;&gt;"",SUMPRODUCT((AF65:AF68=AF66)*(AA65:AA68=AA66)*(Y65:Y68=Y66)*(AC65:AC68=AC66)*(AD65:AD68=AD66)*(AE65:AE68&gt;AE66)),"")</f>
        <v>2</v>
      </c>
      <c r="AM66" s="221">
        <f>IF(U66&lt;&gt;"",SUM(AG66:AL66),"")</f>
        <v>3</v>
      </c>
      <c r="AN66" s="221" t="str">
        <f>IF(AO26&lt;&gt;"",SUMPRODUCT((AV25:AV28=AV26)*(AU25:AU28=AU26)*(AS25:AS28=AS26)*(AT25:AT28=AT26)),"")</f>
        <v/>
      </c>
      <c r="AO66" s="221" t="str">
        <f t="shared" ref="AO66:AO68" si="223">IF(AND(AN66&lt;&gt;"",AN66&gt;1),AO26,"")</f>
        <v/>
      </c>
      <c r="AP66" s="221">
        <f>SUMPRODUCT((CZ3:CZ42=AO66)*(DC3:DC42=AO67)*(DD3:DD42="W"))+SUMPRODUCT((CZ3:CZ42=AO66)*(DC3:DC42=AO68)*(DD3:DD42="W"))+SUMPRODUCT((CZ3:CZ42=AO66)*(DC3:DC42=AO69)*(DD3:DD42="W"))+SUMPRODUCT((CZ3:CZ42=AO67)*(DC3:DC42=AO66)*(DE3:DE42="W"))+SUMPRODUCT((CZ3:CZ42=AO68)*(DC3:DC42=AO66)*(DE3:DE42="W"))+SUMPRODUCT((CZ3:CZ42=AO69)*(DC3:DC42=AO66)*(DE3:DE42="W"))</f>
        <v>0</v>
      </c>
      <c r="AQ66" s="221">
        <f>SUMPRODUCT((CZ3:CZ42=AO66)*(DC3:DC42=AO67)*(DD3:DD42="D"))+SUMPRODUCT((CZ3:CZ42=AO66)*(DC3:DC42=AO68)*(DD3:DD42="D"))+SUMPRODUCT((CZ3:CZ42=AO66)*(DC3:DC42=AO69)*(DD3:DD42="D"))+SUMPRODUCT((CZ3:CZ42=AO67)*(DC3:DC42=AO66)*(DD3:DD42="D"))+SUMPRODUCT((CZ3:CZ42=AO68)*(DC3:DC42=AO66)*(DD3:DD42="D"))+SUMPRODUCT((CZ3:CZ42=AO69)*(DC3:DC42=AO66)*(DD3:DD42="D"))</f>
        <v>0</v>
      </c>
      <c r="AR66" s="221">
        <f>SUMPRODUCT((CZ3:CZ42=AO66)*(DC3:DC42=AO67)*(DD3:DD42="L"))+SUMPRODUCT((CZ3:CZ42=AO66)*(DC3:DC42=AO68)*(DD3:DD42="L"))+SUMPRODUCT((CZ3:CZ42=AO66)*(DC3:DC42=AO69)*(DD3:DD42="L"))+SUMPRODUCT((CZ3:CZ42=AO67)*(DC3:DC42=AO66)*(DE3:DE42="L"))+SUMPRODUCT((CZ3:CZ42=AO68)*(DC3:DC42=AO66)*(DE3:DE42="L"))+SUMPRODUCT((CZ3:CZ42=AO69)*(DC3:DC42=AO66)*(DE3:DE42="L"))</f>
        <v>0</v>
      </c>
      <c r="AS66" s="221">
        <f>SUMPRODUCT((CZ3:CZ42=AO66)*(DC3:DC42=AO67)*DA3:DA42)+SUMPRODUCT((CZ3:CZ42=AO66)*(DC3:DC42=AO68)*DA3:DA42)+SUMPRODUCT((CZ3:CZ42=AO66)*(DC3:DC42=AO69)*DA3:DA42)+SUMPRODUCT((CZ3:CZ42=AO66)*(DC3:DC42=AO65)*DA3:DA42)+SUMPRODUCT((CZ3:CZ42=AO67)*(DC3:DC42=AO66)*DB3:DB42)+SUMPRODUCT((CZ3:CZ42=AO68)*(DC3:DC42=AO66)*DB3:DB42)+SUMPRODUCT((CZ3:CZ42=AO69)*(DC3:DC42=AO66)*DB3:DB42)+SUMPRODUCT((CZ3:CZ42=AO65)*(DC3:DC42=AO66)*DB3:DB42)</f>
        <v>0</v>
      </c>
      <c r="AT66" s="221">
        <f>SUMPRODUCT((CZ3:CZ42=AO66)*(DC3:DC42=AO67)*DB3:DB42)+SUMPRODUCT((CZ3:CZ42=AO66)*(DC3:DC42=AO68)*DB3:DB42)+SUMPRODUCT((CZ3:CZ42=AO66)*(DC3:DC42=AO69)*DB3:DB42)+SUMPRODUCT((CZ3:CZ42=AO66)*(DC3:DC42=AO65)*DB3:DB42)+SUMPRODUCT((CZ3:CZ42=AO67)*(DC3:DC42=AO66)*DA3:DA42)+SUMPRODUCT((CZ3:CZ42=AO68)*(DC3:DC42=AO66)*DA3:DA42)+SUMPRODUCT((CZ3:CZ42=AO69)*(DC3:DC42=AO66)*DA3:DA42)+SUMPRODUCT((CZ3:CZ42=AO65)*(DC3:DC42=AO66)*DA3:DA42)</f>
        <v>0</v>
      </c>
      <c r="AU66" s="221">
        <f>AS66-AT66+1000</f>
        <v>1000</v>
      </c>
      <c r="AV66" s="221" t="str">
        <f t="shared" ref="AV66:AV68" si="224">IF(AO66&lt;&gt;"",AP66*3+AQ66*1,"")</f>
        <v/>
      </c>
      <c r="AW66" s="221" t="str">
        <f>IF(AO66&lt;&gt;"",VLOOKUP(AO66,B4:H40,7,FALSE),"")</f>
        <v/>
      </c>
      <c r="AX66" s="221" t="str">
        <f>IF(AO66&lt;&gt;"",VLOOKUP(AO66,B4:H40,5,FALSE),"")</f>
        <v/>
      </c>
      <c r="AY66" s="221" t="str">
        <f>IF(AO66&lt;&gt;"",VLOOKUP(AO66,B4:J40,9,FALSE),"")</f>
        <v/>
      </c>
      <c r="AZ66" s="221" t="str">
        <f t="shared" ref="AZ66:AZ68" si="225">AV66</f>
        <v/>
      </c>
      <c r="BA66" s="221" t="str">
        <f>IF(AO66&lt;&gt;"",RANK(AZ66,AZ65:AZ68),"")</f>
        <v/>
      </c>
      <c r="BB66" s="221" t="str">
        <f>IF(AO66&lt;&gt;"",SUMPRODUCT((AZ65:AZ68=AZ66)*(AU65:AU68&gt;AU66)),"")</f>
        <v/>
      </c>
      <c r="BC66" s="221" t="str">
        <f>IF(AO66&lt;&gt;"",SUMPRODUCT((AZ65:AZ68=AZ66)*(AU65:AU68=AU66)*(AS65:AS68&gt;AS66)),"")</f>
        <v/>
      </c>
      <c r="BD66" s="221" t="str">
        <f>IF(AO66&lt;&gt;"",SUMPRODUCT((AZ65:AZ68=AZ66)*(AU65:AU68=AU66)*(AS65:AS68=AS66)*(AW65:AW68&gt;AW66)),"")</f>
        <v/>
      </c>
      <c r="BE66" s="221" t="str">
        <f>IF(AO66&lt;&gt;"",SUMPRODUCT((AZ65:AZ68=AZ66)*(AU65:AU68=AU66)*(AS65:AS68=AS66)*(AW65:AW68=AW66)*(AX65:AX68&gt;AX66)),"")</f>
        <v/>
      </c>
      <c r="BF66" s="221" t="str">
        <f>IF(AO66&lt;&gt;"",SUMPRODUCT((AZ65:AZ68=AZ66)*(AU65:AU68=AU66)*(AS65:AS68=AS66)*(AW65:AW68=AW66)*(AX65:AX68=AX66)*(AY65:AY68&gt;AY66)),"")</f>
        <v/>
      </c>
      <c r="BG66" s="221" t="str">
        <f>IF(AO66&lt;&gt;"",SUM(BA66:BF66)+1,"")</f>
        <v/>
      </c>
      <c r="EG66" s="221">
        <f ca="1">SUMPRODUCT((EG25:EG28=EG26)*(EF25:EF28=EF26)*(ED25:ED28&gt;ED26))+1</f>
        <v>1</v>
      </c>
      <c r="ER66" s="221">
        <f ca="1">IF(ES26&lt;&gt;"",SUMPRODUCT((EZ25:EZ28=EZ26)*(EY25:EY28=EY26)*(EW25:EW28=EW26)*(EX25:EX28=EX26)),"")</f>
        <v>4</v>
      </c>
      <c r="ES66" s="221" t="str">
        <f t="shared" ref="ES66:ES68" ca="1" si="226">IF(AND(ER66&lt;&gt;"",ER66&gt;1),ES26,"")</f>
        <v>Czech Republic</v>
      </c>
      <c r="ET66" s="221">
        <f ca="1">SUMPRODUCT((HX3:HX42=ES66)*(IA3:IA42=ES67)*(IB3:IB42="W"))+SUMPRODUCT((HX3:HX42=ES66)*(IA3:IA42=ES68)*(IB3:IB42="W"))+SUMPRODUCT((HX3:HX42=ES66)*(IA3:IA42=ES69)*(IB3:IB42="W"))+SUMPRODUCT((HX3:HX42=ES66)*(IA3:IA42=ES65)*(IB3:IB42="W"))+SUMPRODUCT((HX3:HX42=ES67)*(IA3:IA42=ES66)*(IC3:IC42="W"))+SUMPRODUCT((HX3:HX42=ES68)*(IA3:IA42=ES66)*(IC3:IC42="W"))+SUMPRODUCT((HX3:HX42=ES69)*(IA3:IA42=ES66)*(IC3:IC42="W"))+SUMPRODUCT((HX3:HX42=ES65)*(IA3:IA42=ES66)*(IC3:IC42="W"))</f>
        <v>0</v>
      </c>
      <c r="EU66" s="221">
        <f ca="1">SUMPRODUCT((HX3:HX42=ES66)*(IA3:IA42=ES67)*(IB3:IB42="D"))+SUMPRODUCT((HX3:HX42=ES66)*(IA3:IA42=ES68)*(IB3:IB42="D"))+SUMPRODUCT((HX3:HX42=ES66)*(IA3:IA42=ES69)*(IB3:IB42="D"))+SUMPRODUCT((HX3:HX42=ES66)*(IA3:IA42=ES65)*(IB3:IB42="D"))+SUMPRODUCT((HX3:HX42=ES67)*(IA3:IA42=ES66)*(IB3:IB42="D"))+SUMPRODUCT((HX3:HX42=ES68)*(IA3:IA42=ES66)*(IB3:IB42="D"))+SUMPRODUCT((HX3:HX42=ES69)*(IA3:IA42=ES66)*(IB3:IB42="D"))+SUMPRODUCT((HX3:HX42=ES65)*(IA3:IA42=ES66)*(IB3:IB42="D"))</f>
        <v>0</v>
      </c>
      <c r="EV66" s="221">
        <f ca="1">SUMPRODUCT((HX3:HX42=ES66)*(IA3:IA42=ES67)*(IB3:IB42="L"))+SUMPRODUCT((HX3:HX42=ES66)*(IA3:IA42=ES68)*(IB3:IB42="L"))+SUMPRODUCT((HX3:HX42=ES66)*(IA3:IA42=ES69)*(IB3:IB42="L"))+SUMPRODUCT((HX3:HX42=ES66)*(IA3:IA42=ES65)*(IB3:IB42="L"))+SUMPRODUCT((HX3:HX42=ES67)*(IA3:IA42=ES66)*(IC3:IC42="L"))+SUMPRODUCT((HX3:HX42=ES68)*(IA3:IA42=ES66)*(IC3:IC42="L"))+SUMPRODUCT((HX3:HX42=ES69)*(IA3:IA42=ES66)*(IC3:IC42="L"))+SUMPRODUCT((HX3:HX42=ES65)*(IA3:IA42=ES66)*(IC3:IC42="L"))</f>
        <v>0</v>
      </c>
      <c r="EW66" s="221">
        <f ca="1">SUMPRODUCT((HX3:HX42=ES66)*(IA3:IA42=ES67)*HY3:HY42)+SUMPRODUCT((HX3:HX42=ES66)*(IA3:IA42=ES68)*HY3:HY42)+SUMPRODUCT((HX3:HX42=ES66)*(IA3:IA42=ES69)*HY3:HY42)+SUMPRODUCT((HX3:HX42=ES66)*(IA3:IA42=ES65)*HY3:HY42)+SUMPRODUCT((HX3:HX42=ES67)*(IA3:IA42=ES66)*HZ3:HZ42)+SUMPRODUCT((HX3:HX42=ES68)*(IA3:IA42=ES66)*HZ3:HZ42)+SUMPRODUCT((HX3:HX42=ES69)*(IA3:IA42=ES66)*HZ3:HZ42)+SUMPRODUCT((HX3:HX42=ES65)*(IA3:IA42=ES66)*HZ3:HZ42)</f>
        <v>0</v>
      </c>
      <c r="EX66" s="221">
        <f ca="1">SUMPRODUCT((HX3:HX42=ES66)*(IA3:IA42=ES67)*HZ3:HZ42)+SUMPRODUCT((HX3:HX42=ES66)*(IA3:IA42=ES68)*HZ3:HZ42)+SUMPRODUCT((HX3:HX42=ES66)*(IA3:IA42=ES69)*HZ3:HZ42)+SUMPRODUCT((HX3:HX42=ES66)*(IA3:IA42=ES65)*HZ3:HZ42)+SUMPRODUCT((HX3:HX42=ES67)*(IA3:IA42=ES66)*HY3:HY42)+SUMPRODUCT((HX3:HX42=ES68)*(IA3:IA42=ES66)*HY3:HY42)+SUMPRODUCT((HX3:HX42=ES69)*(IA3:IA42=ES66)*HY3:HY42)+SUMPRODUCT((HX3:HX42=ES65)*(IA3:IA42=ES66)*HY3:HY42)</f>
        <v>0</v>
      </c>
      <c r="EY66" s="221">
        <f ca="1">EW66-EX66+1000</f>
        <v>1000</v>
      </c>
      <c r="EZ66" s="221">
        <f t="shared" ref="EZ66:EZ68" ca="1" si="227">IF(ES66&lt;&gt;"",ET66*3+EU66*1,"")</f>
        <v>0</v>
      </c>
      <c r="FA66" s="221">
        <f ca="1">IF(ES66&lt;&gt;"",VLOOKUP(ES66,DZ4:EF40,7,FALSE),"")</f>
        <v>1000</v>
      </c>
      <c r="FB66" s="221">
        <f ca="1">IF(ES66&lt;&gt;"",VLOOKUP(ES66,DZ4:EF40,5,FALSE),"")</f>
        <v>0</v>
      </c>
      <c r="FC66" s="221">
        <f ca="1">IF(ES66&lt;&gt;"",VLOOKUP(ES66,DZ4:EH40,9,FALSE),"")</f>
        <v>12</v>
      </c>
      <c r="FD66" s="221">
        <f t="shared" ref="FD66:FD68" ca="1" si="228">EZ66</f>
        <v>0</v>
      </c>
      <c r="FE66" s="221">
        <f ca="1">IF(ES66&lt;&gt;"",RANK(FD66,FD65:FD68),"")</f>
        <v>1</v>
      </c>
      <c r="FF66" s="221">
        <f ca="1">IF(ES66&lt;&gt;"",SUMPRODUCT((FD65:FD68=FD66)*(EY65:EY68&gt;EY66)),"")</f>
        <v>0</v>
      </c>
      <c r="FG66" s="221">
        <f ca="1">IF(ES66&lt;&gt;"",SUMPRODUCT((FD65:FD68=FD66)*(EY65:EY68=EY66)*(EW65:EW68&gt;EW66)),"")</f>
        <v>0</v>
      </c>
      <c r="FH66" s="221">
        <f ca="1">IF(ES66&lt;&gt;"",SUMPRODUCT((FD65:FD68=FD66)*(EY65:EY68=EY66)*(EW65:EW68=EW66)*(FA65:FA68&gt;FA66)),"")</f>
        <v>0</v>
      </c>
      <c r="FI66" s="221">
        <f ca="1">IF(ES66&lt;&gt;"",SUMPRODUCT((FD65:FD68=FD66)*(EY65:EY68=EY66)*(EW65:EW68=EW66)*(FA65:FA68=FA66)*(FB65:FB68&gt;FB66)),"")</f>
        <v>0</v>
      </c>
      <c r="FJ66" s="221">
        <f ca="1">IF(ES66&lt;&gt;"",SUMPRODUCT((FD65:FD68=FD66)*(EY65:EY68=EY66)*(EW65:EW68=EW66)*(FA65:FA68=FA66)*(FB65:FB68=FB66)*(FC65:FC68&gt;FC66)),"")</f>
        <v>2</v>
      </c>
      <c r="FK66" s="221">
        <f ca="1">IF(ES66&lt;&gt;"",SUM(FE66:FJ66),"")</f>
        <v>3</v>
      </c>
      <c r="FL66" s="221" t="str">
        <f ca="1">IF(FM26&lt;&gt;"",SUMPRODUCT((FT25:FT28=FT26)*(FS25:FS28=FS26)*(FQ25:FQ28=FQ26)*(FR25:FR28=FR26)),"")</f>
        <v/>
      </c>
      <c r="FM66" s="221" t="str">
        <f t="shared" ref="FM66:FM68" ca="1" si="229">IF(AND(FL66&lt;&gt;"",FL66&gt;1),FM26,"")</f>
        <v/>
      </c>
      <c r="FN66" s="221">
        <f ca="1">SUMPRODUCT((HX3:HX42=FM66)*(IA3:IA42=FM67)*(IB3:IB42="W"))+SUMPRODUCT((HX3:HX42=FM66)*(IA3:IA42=FM68)*(IB3:IB42="W"))+SUMPRODUCT((HX3:HX42=FM66)*(IA3:IA42=FM69)*(IB3:IB42="W"))+SUMPRODUCT((HX3:HX42=FM67)*(IA3:IA42=FM66)*(IC3:IC42="W"))+SUMPRODUCT((HX3:HX42=FM68)*(IA3:IA42=FM66)*(IC3:IC42="W"))+SUMPRODUCT((HX3:HX42=FM69)*(IA3:IA42=FM66)*(IC3:IC42="W"))</f>
        <v>0</v>
      </c>
      <c r="FO66" s="221">
        <f ca="1">SUMPRODUCT((HX3:HX42=FM66)*(IA3:IA42=FM67)*(IB3:IB42="D"))+SUMPRODUCT((HX3:HX42=FM66)*(IA3:IA42=FM68)*(IB3:IB42="D"))+SUMPRODUCT((HX3:HX42=FM66)*(IA3:IA42=FM69)*(IB3:IB42="D"))+SUMPRODUCT((HX3:HX42=FM67)*(IA3:IA42=FM66)*(IB3:IB42="D"))+SUMPRODUCT((HX3:HX42=FM68)*(IA3:IA42=FM66)*(IB3:IB42="D"))+SUMPRODUCT((HX3:HX42=FM69)*(IA3:IA42=FM66)*(IB3:IB42="D"))</f>
        <v>0</v>
      </c>
      <c r="FP66" s="221">
        <f ca="1">SUMPRODUCT((HX3:HX42=FM66)*(IA3:IA42=FM67)*(IB3:IB42="L"))+SUMPRODUCT((HX3:HX42=FM66)*(IA3:IA42=FM68)*(IB3:IB42="L"))+SUMPRODUCT((HX3:HX42=FM66)*(IA3:IA42=FM69)*(IB3:IB42="L"))+SUMPRODUCT((HX3:HX42=FM67)*(IA3:IA42=FM66)*(IC3:IC42="L"))+SUMPRODUCT((HX3:HX42=FM68)*(IA3:IA42=FM66)*(IC3:IC42="L"))+SUMPRODUCT((HX3:HX42=FM69)*(IA3:IA42=FM66)*(IC3:IC42="L"))</f>
        <v>0</v>
      </c>
      <c r="FQ66" s="221">
        <f ca="1">SUMPRODUCT((HX3:HX42=FM66)*(IA3:IA42=FM67)*HY3:HY42)+SUMPRODUCT((HX3:HX42=FM66)*(IA3:IA42=FM68)*HY3:HY42)+SUMPRODUCT((HX3:HX42=FM66)*(IA3:IA42=FM69)*HY3:HY42)+SUMPRODUCT((HX3:HX42=FM66)*(IA3:IA42=FM65)*HY3:HY42)+SUMPRODUCT((HX3:HX42=FM67)*(IA3:IA42=FM66)*HZ3:HZ42)+SUMPRODUCT((HX3:HX42=FM68)*(IA3:IA42=FM66)*HZ3:HZ42)+SUMPRODUCT((HX3:HX42=FM69)*(IA3:IA42=FM66)*HZ3:HZ42)+SUMPRODUCT((HX3:HX42=FM65)*(IA3:IA42=FM66)*HZ3:HZ42)</f>
        <v>0</v>
      </c>
      <c r="FR66" s="221">
        <f ca="1">SUMPRODUCT((HX3:HX42=FM66)*(IA3:IA42=FM67)*HZ3:HZ42)+SUMPRODUCT((HX3:HX42=FM66)*(IA3:IA42=FM68)*HZ3:HZ42)+SUMPRODUCT((HX3:HX42=FM66)*(IA3:IA42=FM69)*HZ3:HZ42)+SUMPRODUCT((HX3:HX42=FM66)*(IA3:IA42=FM65)*HZ3:HZ42)+SUMPRODUCT((HX3:HX42=FM67)*(IA3:IA42=FM66)*HY3:HY42)+SUMPRODUCT((HX3:HX42=FM68)*(IA3:IA42=FM66)*HY3:HY42)+SUMPRODUCT((HX3:HX42=FM69)*(IA3:IA42=FM66)*HY3:HY42)+SUMPRODUCT((HX3:HX42=FM65)*(IA3:IA42=FM66)*HY3:HY42)</f>
        <v>0</v>
      </c>
      <c r="FS66" s="221">
        <f ca="1">FQ66-FR66+1000</f>
        <v>1000</v>
      </c>
      <c r="FT66" s="221" t="str">
        <f t="shared" ref="FT66:FT68" ca="1" si="230">IF(FM66&lt;&gt;"",FN66*3+FO66*1,"")</f>
        <v/>
      </c>
      <c r="FU66" s="221" t="str">
        <f ca="1">IF(FM66&lt;&gt;"",VLOOKUP(FM66,DZ4:EF40,7,FALSE),"")</f>
        <v/>
      </c>
      <c r="FV66" s="221" t="str">
        <f ca="1">IF(FM66&lt;&gt;"",VLOOKUP(FM66,DZ4:EF40,5,FALSE),"")</f>
        <v/>
      </c>
      <c r="FW66" s="221" t="str">
        <f ca="1">IF(FM66&lt;&gt;"",VLOOKUP(FM66,DZ4:EH40,9,FALSE),"")</f>
        <v/>
      </c>
      <c r="FX66" s="221" t="str">
        <f t="shared" ref="FX66:FX68" ca="1" si="231">FT66</f>
        <v/>
      </c>
      <c r="FY66" s="221" t="str">
        <f ca="1">IF(FM66&lt;&gt;"",RANK(FX66,FX65:FX68),"")</f>
        <v/>
      </c>
      <c r="FZ66" s="221" t="str">
        <f ca="1">IF(FM66&lt;&gt;"",SUMPRODUCT((FX65:FX68=FX66)*(FS65:FS68&gt;FS66)),"")</f>
        <v/>
      </c>
      <c r="GA66" s="221" t="str">
        <f ca="1">IF(FM66&lt;&gt;"",SUMPRODUCT((FX65:FX68=FX66)*(FS65:FS68=FS66)*(FQ65:FQ68&gt;FQ66)),"")</f>
        <v/>
      </c>
      <c r="GB66" s="221" t="str">
        <f ca="1">IF(FM66&lt;&gt;"",SUMPRODUCT((FX65:FX68=FX66)*(FS65:FS68=FS66)*(FQ65:FQ68=FQ66)*(FU65:FU68&gt;FU66)),"")</f>
        <v/>
      </c>
      <c r="GC66" s="221" t="str">
        <f ca="1">IF(FM66&lt;&gt;"",SUMPRODUCT((FX65:FX68=FX66)*(FS65:FS68=FS66)*(FQ65:FQ68=FQ66)*(FU65:FU68=FU66)*(FV65:FV68&gt;FV66)),"")</f>
        <v/>
      </c>
      <c r="GD66" s="221" t="str">
        <f ca="1">IF(FM66&lt;&gt;"",SUMPRODUCT((FX65:FX68=FX66)*(FS65:FS68=FS66)*(FQ65:FQ68=FQ66)*(FU65:FU68=FU66)*(FV65:FV68=FV66)*(FW65:FW68&gt;FW66)),"")</f>
        <v/>
      </c>
      <c r="GE66" s="221" t="str">
        <f ca="1">IF(FM66&lt;&gt;"",SUM(FY66:GD66)+1,"")</f>
        <v/>
      </c>
    </row>
    <row r="67" spans="9:187" x14ac:dyDescent="0.2">
      <c r="I67" s="221">
        <f>SUMPRODUCT((I25:I28=I27)*(H25:H28=H27)*(F25:F28&gt;F27))+1</f>
        <v>1</v>
      </c>
      <c r="T67" s="221">
        <f>IF(U27&lt;&gt;"",SUMPRODUCT((AB25:AB28=AB27)*(AA25:AA28=AA27)*(Y25:Y28=Y27)*(Z25:Z28=Z27)),"")</f>
        <v>4</v>
      </c>
      <c r="U67" s="221" t="str">
        <f t="shared" si="220"/>
        <v>Croatia</v>
      </c>
      <c r="V67" s="221">
        <f>SUMPRODUCT((CZ3:CZ42=U67)*(DC3:DC42=U68)*(DD3:DD42="W"))+SUMPRODUCT((CZ3:CZ42=U67)*(DC3:DC42=U69)*(DD3:DD42="W"))+SUMPRODUCT((CZ3:CZ42=U67)*(DC3:DC42=U65)*(DD3:DD42="W"))+SUMPRODUCT((CZ3:CZ42=U67)*(DC3:DC42=U66)*(DD3:DD42="W"))+SUMPRODUCT((CZ3:CZ42=U68)*(DC3:DC42=U67)*(DE3:DE42="W"))+SUMPRODUCT((CZ3:CZ42=U69)*(DC3:DC42=U67)*(DE3:DE42="W"))+SUMPRODUCT((CZ3:CZ42=U65)*(DC3:DC42=U67)*(DE3:DE42="W"))+SUMPRODUCT((CZ3:CZ42=U66)*(DC3:DC42=U67)*(DE3:DE42="W"))</f>
        <v>0</v>
      </c>
      <c r="W67" s="221">
        <f>SUMPRODUCT((CZ3:CZ42=U67)*(DC3:DC42=U68)*(DD3:DD42="D"))+SUMPRODUCT((CZ3:CZ42=U67)*(DC3:DC42=U69)*(DD3:DD42="D"))+SUMPRODUCT((CZ3:CZ42=U67)*(DC3:DC42=U65)*(DD3:DD42="D"))+SUMPRODUCT((CZ3:CZ42=U67)*(DC3:DC42=U66)*(DD3:DD42="D"))+SUMPRODUCT((CZ3:CZ42=U68)*(DC3:DC42=U67)*(DD3:DD42="D"))+SUMPRODUCT((CZ3:CZ42=U69)*(DC3:DC42=U67)*(DD3:DD42="D"))+SUMPRODUCT((CZ3:CZ42=U65)*(DC3:DC42=U67)*(DD3:DD42="D"))+SUMPRODUCT((CZ3:CZ42=U66)*(DC3:DC42=U67)*(DD3:DD42="D"))</f>
        <v>0</v>
      </c>
      <c r="X67" s="221">
        <f>SUMPRODUCT((CZ3:CZ42=U67)*(DC3:DC42=U68)*(DD3:DD42="L"))+SUMPRODUCT((CZ3:CZ42=U67)*(DC3:DC42=U69)*(DD3:DD42="L"))+SUMPRODUCT((CZ3:CZ42=U67)*(DC3:DC42=U65)*(DD3:DD42="L"))+SUMPRODUCT((CZ3:CZ42=U67)*(DC3:DC42=U66)*(DD3:DD42="L"))+SUMPRODUCT((CZ3:CZ42=U68)*(DC3:DC42=U67)*(DE3:DE42="L"))+SUMPRODUCT((CZ3:CZ42=U69)*(DC3:DC42=U67)*(DE3:DE42="L"))+SUMPRODUCT((CZ3:CZ42=U65)*(DC3:DC42=U67)*(DE3:DE42="L"))+SUMPRODUCT((CZ3:CZ42=U66)*(DC3:DC42=U67)*(DE3:DE42="L"))</f>
        <v>0</v>
      </c>
      <c r="Y67" s="221">
        <f>SUMPRODUCT((CZ3:CZ42=U67)*(DC3:DC42=U68)*DA3:DA42)+SUMPRODUCT((CZ3:CZ42=U67)*(DC3:DC42=U69)*DA3:DA42)+SUMPRODUCT((CZ3:CZ42=U67)*(DC3:DC42=U65)*DA3:DA42)+SUMPRODUCT((CZ3:CZ42=U67)*(DC3:DC42=U66)*DA3:DA42)+SUMPRODUCT((CZ3:CZ42=U68)*(DC3:DC42=U67)*DB3:DB42)+SUMPRODUCT((CZ3:CZ42=U69)*(DC3:DC42=U67)*DB3:DB42)+SUMPRODUCT((CZ3:CZ42=U65)*(DC3:DC42=U67)*DB3:DB42)+SUMPRODUCT((CZ3:CZ42=U66)*(DC3:DC42=U67)*DB3:DB42)</f>
        <v>0</v>
      </c>
      <c r="Z67" s="221">
        <f>SUMPRODUCT((CZ3:CZ42=U67)*(DC3:DC42=U68)*DB3:DB42)+SUMPRODUCT((CZ3:CZ42=U67)*(DC3:DC42=U69)*DB3:DB42)+SUMPRODUCT((CZ3:CZ42=U67)*(DC3:DC42=U65)*DB3:DB42)+SUMPRODUCT((CZ3:CZ42=U67)*(DC3:DC42=U66)*DB3:DB42)+SUMPRODUCT((CZ3:CZ42=U68)*(DC3:DC42=U67)*DA3:DA42)+SUMPRODUCT((CZ3:CZ42=U69)*(DC3:DC42=U67)*DA3:DA42)+SUMPRODUCT((CZ3:CZ42=U65)*(DC3:DC42=U67)*DA3:DA42)+SUMPRODUCT((CZ3:CZ42=U66)*(DC3:DC42=U67)*DA3:DA42)</f>
        <v>0</v>
      </c>
      <c r="AA67" s="221">
        <f>Y67-Z67+1000</f>
        <v>1000</v>
      </c>
      <c r="AB67" s="221">
        <f t="shared" si="221"/>
        <v>0</v>
      </c>
      <c r="AC67" s="221">
        <f>IF(U67&lt;&gt;"",VLOOKUP(U67,B4:H40,7,FALSE),"")</f>
        <v>1000</v>
      </c>
      <c r="AD67" s="221">
        <f>IF(U67&lt;&gt;"",VLOOKUP(U67,B4:H40,5,FALSE),"")</f>
        <v>0</v>
      </c>
      <c r="AE67" s="221">
        <f>IF(U67&lt;&gt;"",VLOOKUP(U67,B4:J40,9,FALSE),"")</f>
        <v>14</v>
      </c>
      <c r="AF67" s="221">
        <f t="shared" si="222"/>
        <v>0</v>
      </c>
      <c r="AG67" s="221">
        <f>IF(U67&lt;&gt;"",RANK(AF67,AF65:AF68),"")</f>
        <v>1</v>
      </c>
      <c r="AH67" s="221">
        <f>IF(U67&lt;&gt;"",SUMPRODUCT((AF65:AF68=AF67)*(AA65:AA68&gt;AA67)),"")</f>
        <v>0</v>
      </c>
      <c r="AI67" s="221">
        <f>IF(U67&lt;&gt;"",SUMPRODUCT((AF65:AF68=AF67)*(AA65:AA68=AA67)*(Y65:Y68&gt;Y67)),"")</f>
        <v>0</v>
      </c>
      <c r="AJ67" s="221">
        <f>IF(U67&lt;&gt;"",SUMPRODUCT((AF65:AF68=AF67)*(AA65:AA68=AA67)*(Y65:Y68=Y67)*(AC65:AC68&gt;AC67)),"")</f>
        <v>0</v>
      </c>
      <c r="AK67" s="221">
        <f>IF(U67&lt;&gt;"",SUMPRODUCT((AF65:AF68=AF67)*(AA65:AA68=AA67)*(Y65:Y68=Y67)*(AC65:AC68=AC67)*(AD65:AD68&gt;AD67)),"")</f>
        <v>0</v>
      </c>
      <c r="AL67" s="221">
        <f>IF(U67&lt;&gt;"",SUMPRODUCT((AF65:AF68=AF67)*(AA65:AA68=AA67)*(Y65:Y68=Y67)*(AC65:AC68=AC67)*(AD65:AD68=AD67)*(AE65:AE68&gt;AE67)),"")</f>
        <v>1</v>
      </c>
      <c r="AM67" s="221">
        <f>IF(U67&lt;&gt;"",SUM(AG67:AL67),"")</f>
        <v>2</v>
      </c>
      <c r="AN67" s="221" t="str">
        <f>IF(AO27&lt;&gt;"",SUMPRODUCT((AV25:AV28=AV27)*(AU25:AU28=AU27)*(AS25:AS28=AS27)*(AT25:AT28=AT27)),"")</f>
        <v/>
      </c>
      <c r="AO67" s="221" t="str">
        <f t="shared" si="223"/>
        <v/>
      </c>
      <c r="AP67" s="221">
        <f>SUMPRODUCT((CZ3:CZ42=AO67)*(DC3:DC42=AO68)*(DD3:DD42="W"))+SUMPRODUCT((CZ3:CZ42=AO67)*(DC3:DC42=AO69)*(DD3:DD42="W"))+SUMPRODUCT((CZ3:CZ42=AO67)*(DC3:DC42=AO66)*(DD3:DD42="W"))+SUMPRODUCT((CZ3:CZ42=AO68)*(DC3:DC42=AO67)*(DE3:DE42="W"))+SUMPRODUCT((CZ3:CZ42=AO69)*(DC3:DC42=AO67)*(DE3:DE42="W"))+SUMPRODUCT((CZ3:CZ42=AO66)*(DC3:DC42=AO67)*(DE3:DE42="W"))</f>
        <v>0</v>
      </c>
      <c r="AQ67" s="221">
        <f>SUMPRODUCT((CZ3:CZ42=AO67)*(DC3:DC42=AO68)*(DD3:DD42="D"))+SUMPRODUCT((CZ3:CZ42=AO67)*(DC3:DC42=AO69)*(DD3:DD42="D"))+SUMPRODUCT((CZ3:CZ42=AO67)*(DC3:DC42=AO66)*(DD3:DD42="D"))+SUMPRODUCT((CZ3:CZ42=AO68)*(DC3:DC42=AO67)*(DD3:DD42="D"))+SUMPRODUCT((CZ3:CZ42=AO69)*(DC3:DC42=AO67)*(DD3:DD42="D"))+SUMPRODUCT((CZ3:CZ42=AO66)*(DC3:DC42=AO67)*(DD3:DD42="D"))</f>
        <v>0</v>
      </c>
      <c r="AR67" s="221">
        <f>SUMPRODUCT((CZ3:CZ42=AO67)*(DC3:DC42=AO68)*(DD3:DD42="L"))+SUMPRODUCT((CZ3:CZ42=AO67)*(DC3:DC42=AO69)*(DD3:DD42="L"))+SUMPRODUCT((CZ3:CZ42=AO67)*(DC3:DC42=AO66)*(DD3:DD42="L"))+SUMPRODUCT((CZ3:CZ42=AO68)*(DC3:DC42=AO67)*(DE3:DE42="L"))+SUMPRODUCT((CZ3:CZ42=AO69)*(DC3:DC42=AO67)*(DE3:DE42="L"))+SUMPRODUCT((CZ3:CZ42=AO66)*(DC3:DC42=AO67)*(DE3:DE42="L"))</f>
        <v>0</v>
      </c>
      <c r="AS67" s="221">
        <f>SUMPRODUCT((CZ3:CZ42=AO67)*(DC3:DC42=AO68)*DA3:DA42)+SUMPRODUCT((CZ3:CZ42=AO67)*(DC3:DC42=AO69)*DA3:DA42)+SUMPRODUCT((CZ3:CZ42=AO67)*(DC3:DC42=AO65)*DA3:DA42)+SUMPRODUCT((CZ3:CZ42=AO67)*(DC3:DC42=AO66)*DA3:DA42)+SUMPRODUCT((CZ3:CZ42=AO68)*(DC3:DC42=AO67)*DB3:DB42)+SUMPRODUCT((CZ3:CZ42=AO69)*(DC3:DC42=AO67)*DB3:DB42)+SUMPRODUCT((CZ3:CZ42=AO65)*(DC3:DC42=AO67)*DB3:DB42)+SUMPRODUCT((CZ3:CZ42=AO66)*(DC3:DC42=AO67)*DB3:DB42)</f>
        <v>0</v>
      </c>
      <c r="AT67" s="221">
        <f>SUMPRODUCT((CZ3:CZ42=AO67)*(DC3:DC42=AO68)*DB3:DB42)+SUMPRODUCT((CZ3:CZ42=AO67)*(DC3:DC42=AO69)*DB3:DB42)+SUMPRODUCT((CZ3:CZ42=AO67)*(DC3:DC42=AO65)*DB3:DB42)+SUMPRODUCT((CZ3:CZ42=AO67)*(DC3:DC42=AO66)*DB3:DB42)+SUMPRODUCT((CZ3:CZ42=AO68)*(DC3:DC42=AO67)*DA3:DA42)+SUMPRODUCT((CZ3:CZ42=AO69)*(DC3:DC42=AO67)*DA3:DA42)+SUMPRODUCT((CZ3:CZ42=AO65)*(DC3:DC42=AO67)*DA3:DA42)+SUMPRODUCT((CZ3:CZ42=AO66)*(DC3:DC42=AO67)*DA3:DA42)</f>
        <v>0</v>
      </c>
      <c r="AU67" s="221">
        <f>AS67-AT67+1000</f>
        <v>1000</v>
      </c>
      <c r="AV67" s="221" t="str">
        <f t="shared" si="224"/>
        <v/>
      </c>
      <c r="AW67" s="221" t="str">
        <f>IF(AO67&lt;&gt;"",VLOOKUP(AO67,B4:H40,7,FALSE),"")</f>
        <v/>
      </c>
      <c r="AX67" s="221" t="str">
        <f>IF(AO67&lt;&gt;"",VLOOKUP(AO67,B4:H40,5,FALSE),"")</f>
        <v/>
      </c>
      <c r="AY67" s="221" t="str">
        <f>IF(AO67&lt;&gt;"",VLOOKUP(AO67,B4:J40,9,FALSE),"")</f>
        <v/>
      </c>
      <c r="AZ67" s="221" t="str">
        <f t="shared" si="225"/>
        <v/>
      </c>
      <c r="BA67" s="221" t="str">
        <f>IF(AO67&lt;&gt;"",RANK(AZ67,AZ65:AZ68),"")</f>
        <v/>
      </c>
      <c r="BB67" s="221" t="str">
        <f>IF(AO67&lt;&gt;"",SUMPRODUCT((AZ65:AZ68=AZ67)*(AU65:AU68&gt;AU67)),"")</f>
        <v/>
      </c>
      <c r="BC67" s="221" t="str">
        <f>IF(AO67&lt;&gt;"",SUMPRODUCT((AZ65:AZ68=AZ67)*(AU65:AU68=AU67)*(AS65:AS68&gt;AS67)),"")</f>
        <v/>
      </c>
      <c r="BD67" s="221" t="str">
        <f>IF(AO67&lt;&gt;"",SUMPRODUCT((AZ65:AZ68=AZ67)*(AU65:AU68=AU67)*(AS65:AS68=AS67)*(AW65:AW68&gt;AW67)),"")</f>
        <v/>
      </c>
      <c r="BE67" s="221" t="str">
        <f>IF(AO67&lt;&gt;"",SUMPRODUCT((AZ65:AZ68=AZ67)*(AU65:AU68=AU67)*(AS65:AS68=AS67)*(AW65:AW68=AW67)*(AX65:AX68&gt;AX67)),"")</f>
        <v/>
      </c>
      <c r="BF67" s="221" t="str">
        <f>IF(AO67&lt;&gt;"",SUMPRODUCT((AZ65:AZ68=AZ67)*(AU65:AU68=AU67)*(AS65:AS68=AS67)*(AW65:AW68=AW67)*(AX65:AX68=AX67)*(AY65:AY68&gt;AY67)),"")</f>
        <v/>
      </c>
      <c r="BG67" s="221" t="str">
        <f t="shared" ref="BG67:BG68" si="232">IF(AO67&lt;&gt;"",SUM(BA67:BF67)+1,"")</f>
        <v/>
      </c>
      <c r="EG67" s="221">
        <f ca="1">SUMPRODUCT((EG25:EG28=EG27)*(EF25:EF28=EF27)*(ED25:ED28&gt;ED27))+1</f>
        <v>1</v>
      </c>
      <c r="ER67" s="221">
        <f ca="1">IF(ES27&lt;&gt;"",SUMPRODUCT((EZ25:EZ28=EZ27)*(EY25:EY28=EY27)*(EW25:EW28=EW27)*(EX25:EX28=EX27)),"")</f>
        <v>4</v>
      </c>
      <c r="ES67" s="221" t="str">
        <f t="shared" ca="1" si="226"/>
        <v>Croatia</v>
      </c>
      <c r="ET67" s="221">
        <f ca="1">SUMPRODUCT((HX3:HX42=ES67)*(IA3:IA42=ES68)*(IB3:IB42="W"))+SUMPRODUCT((HX3:HX42=ES67)*(IA3:IA42=ES69)*(IB3:IB42="W"))+SUMPRODUCT((HX3:HX42=ES67)*(IA3:IA42=ES65)*(IB3:IB42="W"))+SUMPRODUCT((HX3:HX42=ES67)*(IA3:IA42=ES66)*(IB3:IB42="W"))+SUMPRODUCT((HX3:HX42=ES68)*(IA3:IA42=ES67)*(IC3:IC42="W"))+SUMPRODUCT((HX3:HX42=ES69)*(IA3:IA42=ES67)*(IC3:IC42="W"))+SUMPRODUCT((HX3:HX42=ES65)*(IA3:IA42=ES67)*(IC3:IC42="W"))+SUMPRODUCT((HX3:HX42=ES66)*(IA3:IA42=ES67)*(IC3:IC42="W"))</f>
        <v>0</v>
      </c>
      <c r="EU67" s="221">
        <f ca="1">SUMPRODUCT((HX3:HX42=ES67)*(IA3:IA42=ES68)*(IB3:IB42="D"))+SUMPRODUCT((HX3:HX42=ES67)*(IA3:IA42=ES69)*(IB3:IB42="D"))+SUMPRODUCT((HX3:HX42=ES67)*(IA3:IA42=ES65)*(IB3:IB42="D"))+SUMPRODUCT((HX3:HX42=ES67)*(IA3:IA42=ES66)*(IB3:IB42="D"))+SUMPRODUCT((HX3:HX42=ES68)*(IA3:IA42=ES67)*(IB3:IB42="D"))+SUMPRODUCT((HX3:HX42=ES69)*(IA3:IA42=ES67)*(IB3:IB42="D"))+SUMPRODUCT((HX3:HX42=ES65)*(IA3:IA42=ES67)*(IB3:IB42="D"))+SUMPRODUCT((HX3:HX42=ES66)*(IA3:IA42=ES67)*(IB3:IB42="D"))</f>
        <v>0</v>
      </c>
      <c r="EV67" s="221">
        <f ca="1">SUMPRODUCT((HX3:HX42=ES67)*(IA3:IA42=ES68)*(IB3:IB42="L"))+SUMPRODUCT((HX3:HX42=ES67)*(IA3:IA42=ES69)*(IB3:IB42="L"))+SUMPRODUCT((HX3:HX42=ES67)*(IA3:IA42=ES65)*(IB3:IB42="L"))+SUMPRODUCT((HX3:HX42=ES67)*(IA3:IA42=ES66)*(IB3:IB42="L"))+SUMPRODUCT((HX3:HX42=ES68)*(IA3:IA42=ES67)*(IC3:IC42="L"))+SUMPRODUCT((HX3:HX42=ES69)*(IA3:IA42=ES67)*(IC3:IC42="L"))+SUMPRODUCT((HX3:HX42=ES65)*(IA3:IA42=ES67)*(IC3:IC42="L"))+SUMPRODUCT((HX3:HX42=ES66)*(IA3:IA42=ES67)*(IC3:IC42="L"))</f>
        <v>0</v>
      </c>
      <c r="EW67" s="221">
        <f ca="1">SUMPRODUCT((HX3:HX42=ES67)*(IA3:IA42=ES68)*HY3:HY42)+SUMPRODUCT((HX3:HX42=ES67)*(IA3:IA42=ES69)*HY3:HY42)+SUMPRODUCT((HX3:HX42=ES67)*(IA3:IA42=ES65)*HY3:HY42)+SUMPRODUCT((HX3:HX42=ES67)*(IA3:IA42=ES66)*HY3:HY42)+SUMPRODUCT((HX3:HX42=ES68)*(IA3:IA42=ES67)*HZ3:HZ42)+SUMPRODUCT((HX3:HX42=ES69)*(IA3:IA42=ES67)*HZ3:HZ42)+SUMPRODUCT((HX3:HX42=ES65)*(IA3:IA42=ES67)*HZ3:HZ42)+SUMPRODUCT((HX3:HX42=ES66)*(IA3:IA42=ES67)*HZ3:HZ42)</f>
        <v>0</v>
      </c>
      <c r="EX67" s="221">
        <f ca="1">SUMPRODUCT((HX3:HX42=ES67)*(IA3:IA42=ES68)*HZ3:HZ42)+SUMPRODUCT((HX3:HX42=ES67)*(IA3:IA42=ES69)*HZ3:HZ42)+SUMPRODUCT((HX3:HX42=ES67)*(IA3:IA42=ES65)*HZ3:HZ42)+SUMPRODUCT((HX3:HX42=ES67)*(IA3:IA42=ES66)*HZ3:HZ42)+SUMPRODUCT((HX3:HX42=ES68)*(IA3:IA42=ES67)*HY3:HY42)+SUMPRODUCT((HX3:HX42=ES69)*(IA3:IA42=ES67)*HY3:HY42)+SUMPRODUCT((HX3:HX42=ES65)*(IA3:IA42=ES67)*HY3:HY42)+SUMPRODUCT((HX3:HX42=ES66)*(IA3:IA42=ES67)*HY3:HY42)</f>
        <v>0</v>
      </c>
      <c r="EY67" s="221">
        <f ca="1">EW67-EX67+1000</f>
        <v>1000</v>
      </c>
      <c r="EZ67" s="221">
        <f t="shared" ca="1" si="227"/>
        <v>0</v>
      </c>
      <c r="FA67" s="221">
        <f ca="1">IF(ES67&lt;&gt;"",VLOOKUP(ES67,DZ4:EF40,7,FALSE),"")</f>
        <v>1000</v>
      </c>
      <c r="FB67" s="221">
        <f ca="1">IF(ES67&lt;&gt;"",VLOOKUP(ES67,DZ4:EF40,5,FALSE),"")</f>
        <v>0</v>
      </c>
      <c r="FC67" s="221">
        <f ca="1">IF(ES67&lt;&gt;"",VLOOKUP(ES67,DZ4:EH40,9,FALSE),"")</f>
        <v>14</v>
      </c>
      <c r="FD67" s="221">
        <f t="shared" ca="1" si="228"/>
        <v>0</v>
      </c>
      <c r="FE67" s="221">
        <f ca="1">IF(ES67&lt;&gt;"",RANK(FD67,FD65:FD68),"")</f>
        <v>1</v>
      </c>
      <c r="FF67" s="221">
        <f ca="1">IF(ES67&lt;&gt;"",SUMPRODUCT((FD65:FD68=FD67)*(EY65:EY68&gt;EY67)),"")</f>
        <v>0</v>
      </c>
      <c r="FG67" s="221">
        <f ca="1">IF(ES67&lt;&gt;"",SUMPRODUCT((FD65:FD68=FD67)*(EY65:EY68=EY67)*(EW65:EW68&gt;EW67)),"")</f>
        <v>0</v>
      </c>
      <c r="FH67" s="221">
        <f ca="1">IF(ES67&lt;&gt;"",SUMPRODUCT((FD65:FD68=FD67)*(EY65:EY68=EY67)*(EW65:EW68=EW67)*(FA65:FA68&gt;FA67)),"")</f>
        <v>0</v>
      </c>
      <c r="FI67" s="221">
        <f ca="1">IF(ES67&lt;&gt;"",SUMPRODUCT((FD65:FD68=FD67)*(EY65:EY68=EY67)*(EW65:EW68=EW67)*(FA65:FA68=FA67)*(FB65:FB68&gt;FB67)),"")</f>
        <v>0</v>
      </c>
      <c r="FJ67" s="221">
        <f ca="1">IF(ES67&lt;&gt;"",SUMPRODUCT((FD65:FD68=FD67)*(EY65:EY68=EY67)*(EW65:EW68=EW67)*(FA65:FA68=FA67)*(FB65:FB68=FB67)*(FC65:FC68&gt;FC67)),"")</f>
        <v>1</v>
      </c>
      <c r="FK67" s="221">
        <f ca="1">IF(ES67&lt;&gt;"",SUM(FE67:FJ67),"")</f>
        <v>2</v>
      </c>
      <c r="FL67" s="221" t="str">
        <f ca="1">IF(FM27&lt;&gt;"",SUMPRODUCT((FT25:FT28=FT27)*(FS25:FS28=FS27)*(FQ25:FQ28=FQ27)*(FR25:FR28=FR27)),"")</f>
        <v/>
      </c>
      <c r="FM67" s="221" t="str">
        <f t="shared" ca="1" si="229"/>
        <v/>
      </c>
      <c r="FN67" s="221">
        <f ca="1">SUMPRODUCT((HX3:HX42=FM67)*(IA3:IA42=FM68)*(IB3:IB42="W"))+SUMPRODUCT((HX3:HX42=FM67)*(IA3:IA42=FM69)*(IB3:IB42="W"))+SUMPRODUCT((HX3:HX42=FM67)*(IA3:IA42=FM66)*(IB3:IB42="W"))+SUMPRODUCT((HX3:HX42=FM68)*(IA3:IA42=FM67)*(IC3:IC42="W"))+SUMPRODUCT((HX3:HX42=FM69)*(IA3:IA42=FM67)*(IC3:IC42="W"))+SUMPRODUCT((HX3:HX42=FM66)*(IA3:IA42=FM67)*(IC3:IC42="W"))</f>
        <v>0</v>
      </c>
      <c r="FO67" s="221">
        <f ca="1">SUMPRODUCT((HX3:HX42=FM67)*(IA3:IA42=FM68)*(IB3:IB42="D"))+SUMPRODUCT((HX3:HX42=FM67)*(IA3:IA42=FM69)*(IB3:IB42="D"))+SUMPRODUCT((HX3:HX42=FM67)*(IA3:IA42=FM66)*(IB3:IB42="D"))+SUMPRODUCT((HX3:HX42=FM68)*(IA3:IA42=FM67)*(IB3:IB42="D"))+SUMPRODUCT((HX3:HX42=FM69)*(IA3:IA42=FM67)*(IB3:IB42="D"))+SUMPRODUCT((HX3:HX42=FM66)*(IA3:IA42=FM67)*(IB3:IB42="D"))</f>
        <v>0</v>
      </c>
      <c r="FP67" s="221">
        <f ca="1">SUMPRODUCT((HX3:HX42=FM67)*(IA3:IA42=FM68)*(IB3:IB42="L"))+SUMPRODUCT((HX3:HX42=FM67)*(IA3:IA42=FM69)*(IB3:IB42="L"))+SUMPRODUCT((HX3:HX42=FM67)*(IA3:IA42=FM66)*(IB3:IB42="L"))+SUMPRODUCT((HX3:HX42=FM68)*(IA3:IA42=FM67)*(IC3:IC42="L"))+SUMPRODUCT((HX3:HX42=FM69)*(IA3:IA42=FM67)*(IC3:IC42="L"))+SUMPRODUCT((HX3:HX42=FM66)*(IA3:IA42=FM67)*(IC3:IC42="L"))</f>
        <v>0</v>
      </c>
      <c r="FQ67" s="221">
        <f ca="1">SUMPRODUCT((HX3:HX42=FM67)*(IA3:IA42=FM68)*HY3:HY42)+SUMPRODUCT((HX3:HX42=FM67)*(IA3:IA42=FM69)*HY3:HY42)+SUMPRODUCT((HX3:HX42=FM67)*(IA3:IA42=FM65)*HY3:HY42)+SUMPRODUCT((HX3:HX42=FM67)*(IA3:IA42=FM66)*HY3:HY42)+SUMPRODUCT((HX3:HX42=FM68)*(IA3:IA42=FM67)*HZ3:HZ42)+SUMPRODUCT((HX3:HX42=FM69)*(IA3:IA42=FM67)*HZ3:HZ42)+SUMPRODUCT((HX3:HX42=FM65)*(IA3:IA42=FM67)*HZ3:HZ42)+SUMPRODUCT((HX3:HX42=FM66)*(IA3:IA42=FM67)*HZ3:HZ42)</f>
        <v>0</v>
      </c>
      <c r="FR67" s="221">
        <f ca="1">SUMPRODUCT((HX3:HX42=FM67)*(IA3:IA42=FM68)*HZ3:HZ42)+SUMPRODUCT((HX3:HX42=FM67)*(IA3:IA42=FM69)*HZ3:HZ42)+SUMPRODUCT((HX3:HX42=FM67)*(IA3:IA42=FM65)*HZ3:HZ42)+SUMPRODUCT((HX3:HX42=FM67)*(IA3:IA42=FM66)*HZ3:HZ42)+SUMPRODUCT((HX3:HX42=FM68)*(IA3:IA42=FM67)*HY3:HY42)+SUMPRODUCT((HX3:HX42=FM69)*(IA3:IA42=FM67)*HY3:HY42)+SUMPRODUCT((HX3:HX42=FM65)*(IA3:IA42=FM67)*HY3:HY42)+SUMPRODUCT((HX3:HX42=FM66)*(IA3:IA42=FM67)*HY3:HY42)</f>
        <v>0</v>
      </c>
      <c r="FS67" s="221">
        <f ca="1">FQ67-FR67+1000</f>
        <v>1000</v>
      </c>
      <c r="FT67" s="221" t="str">
        <f t="shared" ca="1" si="230"/>
        <v/>
      </c>
      <c r="FU67" s="221" t="str">
        <f ca="1">IF(FM67&lt;&gt;"",VLOOKUP(FM67,DZ4:EF40,7,FALSE),"")</f>
        <v/>
      </c>
      <c r="FV67" s="221" t="str">
        <f ca="1">IF(FM67&lt;&gt;"",VLOOKUP(FM67,DZ4:EF40,5,FALSE),"")</f>
        <v/>
      </c>
      <c r="FW67" s="221" t="str">
        <f ca="1">IF(FM67&lt;&gt;"",VLOOKUP(FM67,DZ4:EH40,9,FALSE),"")</f>
        <v/>
      </c>
      <c r="FX67" s="221" t="str">
        <f t="shared" ca="1" si="231"/>
        <v/>
      </c>
      <c r="FY67" s="221" t="str">
        <f ca="1">IF(FM67&lt;&gt;"",RANK(FX67,FX65:FX68),"")</f>
        <v/>
      </c>
      <c r="FZ67" s="221" t="str">
        <f ca="1">IF(FM67&lt;&gt;"",SUMPRODUCT((FX65:FX68=FX67)*(FS65:FS68&gt;FS67)),"")</f>
        <v/>
      </c>
      <c r="GA67" s="221" t="str">
        <f ca="1">IF(FM67&lt;&gt;"",SUMPRODUCT((FX65:FX68=FX67)*(FS65:FS68=FS67)*(FQ65:FQ68&gt;FQ67)),"")</f>
        <v/>
      </c>
      <c r="GB67" s="221" t="str">
        <f ca="1">IF(FM67&lt;&gt;"",SUMPRODUCT((FX65:FX68=FX67)*(FS65:FS68=FS67)*(FQ65:FQ68=FQ67)*(FU65:FU68&gt;FU67)),"")</f>
        <v/>
      </c>
      <c r="GC67" s="221" t="str">
        <f ca="1">IF(FM67&lt;&gt;"",SUMPRODUCT((FX65:FX68=FX67)*(FS65:FS68=FS67)*(FQ65:FQ68=FQ67)*(FU65:FU68=FU67)*(FV65:FV68&gt;FV67)),"")</f>
        <v/>
      </c>
      <c r="GD67" s="221" t="str">
        <f ca="1">IF(FM67&lt;&gt;"",SUMPRODUCT((FX65:FX68=FX67)*(FS65:FS68=FS67)*(FQ65:FQ68=FQ67)*(FU65:FU68=FU67)*(FV65:FV68=FV67)*(FW65:FW68&gt;FW67)),"")</f>
        <v/>
      </c>
      <c r="GE67" s="221" t="str">
        <f t="shared" ref="GE67:GE68" ca="1" si="233">IF(FM67&lt;&gt;"",SUM(FY67:GD67)+1,"")</f>
        <v/>
      </c>
    </row>
    <row r="68" spans="9:187" x14ac:dyDescent="0.2">
      <c r="I68" s="221">
        <f>SUMPRODUCT((I25:I28=I28)*(H25:H28=H28)*(F25:F28&gt;F28))+1</f>
        <v>1</v>
      </c>
      <c r="T68" s="221">
        <f>IF(U28&lt;&gt;"",SUMPRODUCT((AB25:AB28=AB28)*(AA25:AA28=AA28)*(Y25:Y28=Y28)*(Z25:Z28=Z28)),"")</f>
        <v>4</v>
      </c>
      <c r="U68" s="221" t="str">
        <f t="shared" si="220"/>
        <v>Spain</v>
      </c>
      <c r="V68" s="221">
        <f>SUMPRODUCT((CZ3:CZ42=U68)*(DC3:DC42=U69)*(DD3:DD42="W"))+SUMPRODUCT((CZ3:CZ42=U68)*(DC3:DC42=U65)*(DD3:DD42="W"))+SUMPRODUCT((CZ3:CZ42=U68)*(DC3:DC42=U66)*(DD3:DD42="W"))+SUMPRODUCT((CZ3:CZ42=U68)*(DC3:DC42=U67)*(DD3:DD42="W"))+SUMPRODUCT((CZ3:CZ42=U69)*(DC3:DC42=U68)*(DE3:DE42="W"))+SUMPRODUCT((CZ3:CZ42=U65)*(DC3:DC42=U68)*(DE3:DE42="W"))+SUMPRODUCT((CZ3:CZ42=U66)*(DC3:DC42=U68)*(DE3:DE42="W"))+SUMPRODUCT((CZ3:CZ42=U67)*(DC3:DC42=U68)*(DE3:DE42="W"))</f>
        <v>0</v>
      </c>
      <c r="W68" s="221">
        <f>SUMPRODUCT((CZ3:CZ42=U68)*(DC3:DC42=U69)*(DD3:DD42="D"))+SUMPRODUCT((CZ3:CZ42=U68)*(DC3:DC42=U65)*(DD3:DD42="D"))+SUMPRODUCT((CZ3:CZ42=U68)*(DC3:DC42=U66)*(DD3:DD42="D"))+SUMPRODUCT((CZ3:CZ42=U68)*(DC3:DC42=U67)*(DD3:DD42="D"))+SUMPRODUCT((CZ3:CZ42=U69)*(DC3:DC42=U68)*(DD3:DD42="D"))+SUMPRODUCT((CZ3:CZ42=U65)*(DC3:DC42=U68)*(DD3:DD42="D"))+SUMPRODUCT((CZ3:CZ42=U66)*(DC3:DC42=U68)*(DD3:DD42="D"))+SUMPRODUCT((CZ3:CZ42=U67)*(DC3:DC42=U68)*(DD3:DD42="D"))</f>
        <v>0</v>
      </c>
      <c r="X68" s="221">
        <f>SUMPRODUCT((CZ3:CZ42=U68)*(DC3:DC42=U69)*(DD3:DD42="L"))+SUMPRODUCT((CZ3:CZ42=U68)*(DC3:DC42=U65)*(DD3:DD42="L"))+SUMPRODUCT((CZ3:CZ42=U68)*(DC3:DC42=U66)*(DD3:DD42="L"))+SUMPRODUCT((CZ3:CZ42=U68)*(DC3:DC42=U67)*(DD3:DD42="L"))+SUMPRODUCT((CZ3:CZ42=U69)*(DC3:DC42=U68)*(DE3:DE42="L"))+SUMPRODUCT((CZ3:CZ42=U65)*(DC3:DC42=U68)*(DE3:DE42="L"))+SUMPRODUCT((CZ3:CZ42=U66)*(DC3:DC42=U68)*(DE3:DE42="L"))+SUMPRODUCT((CZ3:CZ42=U67)*(DC3:DC42=U68)*(DE3:DE42="L"))</f>
        <v>0</v>
      </c>
      <c r="Y68" s="221">
        <f>SUMPRODUCT((CZ3:CZ42=U68)*(DC3:DC42=U69)*DA3:DA42)+SUMPRODUCT((CZ3:CZ42=U68)*(DC3:DC42=U65)*DA3:DA42)+SUMPRODUCT((CZ3:CZ42=U68)*(DC3:DC42=U66)*DA3:DA42)+SUMPRODUCT((CZ3:CZ42=U68)*(DC3:DC42=U67)*DA3:DA42)+SUMPRODUCT((CZ3:CZ42=U69)*(DC3:DC42=U68)*DB3:DB42)+SUMPRODUCT((CZ3:CZ42=U65)*(DC3:DC42=U68)*DB3:DB42)+SUMPRODUCT((CZ3:CZ42=U66)*(DC3:DC42=U68)*DB3:DB42)+SUMPRODUCT((CZ3:CZ42=U67)*(DC3:DC42=U68)*DB3:DB42)</f>
        <v>0</v>
      </c>
      <c r="Z68" s="221">
        <f>SUMPRODUCT((CZ3:CZ42=U68)*(DC3:DC42=U69)*DB3:DB42)+SUMPRODUCT((CZ3:CZ42=U68)*(DC3:DC42=U65)*DB3:DB42)+SUMPRODUCT((CZ3:CZ42=U68)*(DC3:DC42=U66)*DB3:DB42)+SUMPRODUCT((CZ3:CZ42=U68)*(DC3:DC42=U67)*DB3:DB42)+SUMPRODUCT((CZ3:CZ42=U69)*(DC3:DC42=U68)*DA3:DA42)+SUMPRODUCT((CZ3:CZ42=U65)*(DC3:DC42=U68)*DA3:DA42)+SUMPRODUCT((CZ3:CZ42=U66)*(DC3:DC42=U68)*DA3:DA42)+SUMPRODUCT((CZ3:CZ42=U67)*(DC3:DC42=U68)*DA3:DA42)</f>
        <v>0</v>
      </c>
      <c r="AA68" s="221">
        <f>Y68-Z68+1000</f>
        <v>1000</v>
      </c>
      <c r="AB68" s="221">
        <f t="shared" si="221"/>
        <v>0</v>
      </c>
      <c r="AC68" s="221">
        <f>IF(U68&lt;&gt;"",VLOOKUP(U68,B4:H40,7,FALSE),"")</f>
        <v>1000</v>
      </c>
      <c r="AD68" s="221">
        <f>IF(U68&lt;&gt;"",VLOOKUP(U68,B4:H40,5,FALSE),"")</f>
        <v>0</v>
      </c>
      <c r="AE68" s="221">
        <f>IF(U68&lt;&gt;"",VLOOKUP(U68,B4:J40,9,FALSE),"")</f>
        <v>23</v>
      </c>
      <c r="AF68" s="221">
        <f t="shared" si="222"/>
        <v>0</v>
      </c>
      <c r="AG68" s="221">
        <f>IF(U68&lt;&gt;"",RANK(AF68,AF65:AF68),"")</f>
        <v>1</v>
      </c>
      <c r="AH68" s="221">
        <f>IF(U68&lt;&gt;"",SUMPRODUCT((AF65:AF68=AF68)*(AA65:AA68&gt;AA68)),"")</f>
        <v>0</v>
      </c>
      <c r="AI68" s="221">
        <f>IF(U68&lt;&gt;"",SUMPRODUCT((AF65:AF68=AF68)*(AA65:AA68=AA68)*(Y65:Y68&gt;Y68)),"")</f>
        <v>0</v>
      </c>
      <c r="AJ68" s="221">
        <f>IF(U68&lt;&gt;"",SUMPRODUCT((AF65:AF68=AF68)*(AA65:AA68=AA68)*(Y65:Y68=Y68)*(AC65:AC68&gt;AC68)),"")</f>
        <v>0</v>
      </c>
      <c r="AK68" s="221">
        <f>IF(U68&lt;&gt;"",SUMPRODUCT((AF65:AF68=AF68)*(AA65:AA68=AA68)*(Y65:Y68=Y68)*(AC65:AC68=AC68)*(AD65:AD68&gt;AD68)),"")</f>
        <v>0</v>
      </c>
      <c r="AL68" s="221">
        <f>IF(U68&lt;&gt;"",SUMPRODUCT((AF65:AF68=AF68)*(AA65:AA68=AA68)*(Y65:Y68=Y68)*(AC65:AC68=AC68)*(AD65:AD68=AD68)*(AE65:AE68&gt;AE68)),"")</f>
        <v>0</v>
      </c>
      <c r="AM68" s="221">
        <f>IF(U68&lt;&gt;"",SUM(AG68:AL68),"")</f>
        <v>1</v>
      </c>
      <c r="AN68" s="221" t="str">
        <f>IF(AO28&lt;&gt;"",SUMPRODUCT((AV25:AV28=AV28)*(AU25:AU28=AU28)*(AS25:AS28=AS28)*(AT25:AT28=AT28)),"")</f>
        <v/>
      </c>
      <c r="AO68" s="221" t="str">
        <f t="shared" si="223"/>
        <v/>
      </c>
      <c r="AP68" s="221" t="str">
        <f>IF(AO68&lt;&gt;"",SUMPRODUCT((CZ3:CZ42=AO68)*(DC3:DC42=AO69)*(DD3:DD42="W"))+SUMPRODUCT((CZ3:CZ42=AO68)*(DC3:DC42=AO66)*(DD3:DD42="W"))+SUMPRODUCT((CZ3:CZ42=AO68)*(DC3:DC42=AO67)*(DD3:DD42="W"))+SUMPRODUCT((CZ3:CZ42=AO69)*(DC3:DC42=AO68)*(DE3:DE42="W"))+SUMPRODUCT((CZ3:CZ42=AO66)*(DC3:DC42=AO68)*(DE3:DE42="W"))+SUMPRODUCT((CZ3:CZ42=AO67)*(DC3:DC42=AO68)*(DE3:DE42="W")),"")</f>
        <v/>
      </c>
      <c r="AQ68" s="221" t="str">
        <f>IF(AO68&lt;&gt;"",SUMPRODUCT((CZ3:CZ42=AO68)*(DC3:DC42=AO69)*(DD3:DD42="D"))+SUMPRODUCT((CZ3:CZ42=AO68)*(DC3:DC42=AO66)*(DD3:DD42="D"))+SUMPRODUCT((CZ3:CZ42=AO68)*(DC3:DC42=AO67)*(DD3:DD42="D"))+SUMPRODUCT((CZ3:CZ42=AO69)*(DC3:DC42=AO68)*(DD3:DD42="D"))+SUMPRODUCT((CZ3:CZ42=AO66)*(DC3:DC42=AO68)*(DD3:DD42="D"))+SUMPRODUCT((CZ3:CZ42=AO67)*(DC3:DC42=AO68)*(DD3:DD42="D")),"")</f>
        <v/>
      </c>
      <c r="AR68" s="221" t="str">
        <f>IF(AO68&lt;&gt;"",SUMPRODUCT((CZ3:CZ42=AO68)*(DC3:DC42=AO69)*(DD3:DD42="L"))+SUMPRODUCT((CZ3:CZ42=AO68)*(DC3:DC42=AO66)*(DD3:DD42="L"))+SUMPRODUCT((CZ3:CZ42=AO68)*(DC3:DC42=AO67)*(DD3:DD42="L"))+SUMPRODUCT((CZ3:CZ42=AO69)*(DC3:DC42=AO68)*(DE3:DE42="L"))+SUMPRODUCT((CZ3:CZ42=AO66)*(DC3:DC42=AO68)*(DE3:DE42="L"))+SUMPRODUCT((CZ3:CZ42=AO67)*(DC3:DC42=AO68)*(DE3:DE42="L")),"")</f>
        <v/>
      </c>
      <c r="AS68" s="221">
        <f>SUMPRODUCT((CZ3:CZ42=AO68)*(DC3:DC42=AO69)*DA3:DA42)+SUMPRODUCT((CZ3:CZ42=AO68)*(DC3:DC42=AO65)*DA3:DA42)+SUMPRODUCT((CZ3:CZ42=AO68)*(DC3:DC42=AO66)*DA3:DA42)+SUMPRODUCT((CZ3:CZ42=AO68)*(DC3:DC42=AO67)*DA3:DA42)+SUMPRODUCT((CZ3:CZ42=AO69)*(DC3:DC42=AO68)*DB3:DB42)+SUMPRODUCT((CZ3:CZ42=AO65)*(DC3:DC42=AO68)*DB3:DB42)+SUMPRODUCT((CZ3:CZ42=AO66)*(DC3:DC42=AO68)*DB3:DB42)+SUMPRODUCT((CZ3:CZ42=AO67)*(DC3:DC42=AO68)*DB3:DB42)</f>
        <v>0</v>
      </c>
      <c r="AT68" s="221">
        <f>SUMPRODUCT((CZ3:CZ42=AO68)*(DC3:DC42=AO69)*DB3:DB42)+SUMPRODUCT((CZ3:CZ42=AO68)*(DC3:DC42=AO65)*DB3:DB42)+SUMPRODUCT((CZ3:CZ42=AO68)*(DC3:DC42=AO66)*DB3:DB42)+SUMPRODUCT((CZ3:CZ42=AO68)*(DC3:DC42=AO67)*DB3:DB42)+SUMPRODUCT((CZ3:CZ42=AO69)*(DC3:DC42=AO68)*DA3:DA42)+SUMPRODUCT((CZ3:CZ42=AO65)*(DC3:DC42=AO68)*DA3:DA42)+SUMPRODUCT((CZ3:CZ42=AO66)*(DC3:DC42=AO68)*DA3:DA42)+SUMPRODUCT((CZ3:CZ42=AO67)*(DC3:DC42=AO68)*DA3:DA42)</f>
        <v>0</v>
      </c>
      <c r="AU68" s="221">
        <f>AS68-AT68+1000</f>
        <v>1000</v>
      </c>
      <c r="AV68" s="221" t="str">
        <f t="shared" si="224"/>
        <v/>
      </c>
      <c r="AW68" s="221" t="str">
        <f>IF(AO68&lt;&gt;"",VLOOKUP(AO68,B4:H40,7,FALSE),"")</f>
        <v/>
      </c>
      <c r="AX68" s="221" t="str">
        <f>IF(AO68&lt;&gt;"",VLOOKUP(AO68,B4:H40,5,FALSE),"")</f>
        <v/>
      </c>
      <c r="AY68" s="221" t="str">
        <f>IF(AO68&lt;&gt;"",VLOOKUP(AO68,B4:J40,9,FALSE),"")</f>
        <v/>
      </c>
      <c r="AZ68" s="221" t="str">
        <f t="shared" si="225"/>
        <v/>
      </c>
      <c r="BA68" s="221" t="str">
        <f>IF(AO68&lt;&gt;"",RANK(AZ68,AZ65:AZ68),"")</f>
        <v/>
      </c>
      <c r="BB68" s="221" t="str">
        <f>IF(AO68&lt;&gt;"",SUMPRODUCT((AZ65:AZ68=AZ68)*(AU65:AU68&gt;AU68)),"")</f>
        <v/>
      </c>
      <c r="BC68" s="221" t="str">
        <f>IF(AO68&lt;&gt;"",SUMPRODUCT((AZ65:AZ68=AZ68)*(AU65:AU68=AU68)*(AS65:AS68&gt;AS68)),"")</f>
        <v/>
      </c>
      <c r="BD68" s="221" t="str">
        <f>IF(AO68&lt;&gt;"",SUMPRODUCT((AZ65:AZ68=AZ68)*(AU65:AU68=AU68)*(AS65:AS68=AS68)*(AW65:AW68&gt;AW68)),"")</f>
        <v/>
      </c>
      <c r="BE68" s="221" t="str">
        <f>IF(AO68&lt;&gt;"",SUMPRODUCT((AZ65:AZ68=AZ68)*(AU65:AU68=AU68)*(AS65:AS68=AS68)*(AW65:AW68=AW68)*(AX65:AX68&gt;AX68)),"")</f>
        <v/>
      </c>
      <c r="BF68" s="221" t="str">
        <f>IF(AO68&lt;&gt;"",SUMPRODUCT((AZ65:AZ68=AZ68)*(AU65:AU68=AU68)*(AS65:AS68=AS68)*(AW65:AW68=AW68)*(AX65:AX68=AX68)*(AY65:AY68&gt;AY68)),"")</f>
        <v/>
      </c>
      <c r="BG68" s="221" t="str">
        <f t="shared" si="232"/>
        <v/>
      </c>
      <c r="EG68" s="221">
        <f ca="1">SUMPRODUCT((EG25:EG28=EG28)*(EF25:EF28=EF28)*(ED25:ED28&gt;ED28))+1</f>
        <v>1</v>
      </c>
      <c r="ER68" s="221">
        <f ca="1">IF(ES28&lt;&gt;"",SUMPRODUCT((EZ25:EZ28=EZ28)*(EY25:EY28=EY28)*(EW25:EW28=EW28)*(EX25:EX28=EX28)),"")</f>
        <v>4</v>
      </c>
      <c r="ES68" s="221" t="str">
        <f t="shared" ca="1" si="226"/>
        <v>Spain</v>
      </c>
      <c r="ET68" s="221">
        <f ca="1">SUMPRODUCT((HX3:HX42=ES68)*(IA3:IA42=ES69)*(IB3:IB42="W"))+SUMPRODUCT((HX3:HX42=ES68)*(IA3:IA42=ES65)*(IB3:IB42="W"))+SUMPRODUCT((HX3:HX42=ES68)*(IA3:IA42=ES66)*(IB3:IB42="W"))+SUMPRODUCT((HX3:HX42=ES68)*(IA3:IA42=ES67)*(IB3:IB42="W"))+SUMPRODUCT((HX3:HX42=ES69)*(IA3:IA42=ES68)*(IC3:IC42="W"))+SUMPRODUCT((HX3:HX42=ES65)*(IA3:IA42=ES68)*(IC3:IC42="W"))+SUMPRODUCT((HX3:HX42=ES66)*(IA3:IA42=ES68)*(IC3:IC42="W"))+SUMPRODUCT((HX3:HX42=ES67)*(IA3:IA42=ES68)*(IC3:IC42="W"))</f>
        <v>0</v>
      </c>
      <c r="EU68" s="221">
        <f ca="1">SUMPRODUCT((HX3:HX42=ES68)*(IA3:IA42=ES69)*(IB3:IB42="D"))+SUMPRODUCT((HX3:HX42=ES68)*(IA3:IA42=ES65)*(IB3:IB42="D"))+SUMPRODUCT((HX3:HX42=ES68)*(IA3:IA42=ES66)*(IB3:IB42="D"))+SUMPRODUCT((HX3:HX42=ES68)*(IA3:IA42=ES67)*(IB3:IB42="D"))+SUMPRODUCT((HX3:HX42=ES69)*(IA3:IA42=ES68)*(IB3:IB42="D"))+SUMPRODUCT((HX3:HX42=ES65)*(IA3:IA42=ES68)*(IB3:IB42="D"))+SUMPRODUCT((HX3:HX42=ES66)*(IA3:IA42=ES68)*(IB3:IB42="D"))+SUMPRODUCT((HX3:HX42=ES67)*(IA3:IA42=ES68)*(IB3:IB42="D"))</f>
        <v>0</v>
      </c>
      <c r="EV68" s="221">
        <f ca="1">SUMPRODUCT((HX3:HX42=ES68)*(IA3:IA42=ES69)*(IB3:IB42="L"))+SUMPRODUCT((HX3:HX42=ES68)*(IA3:IA42=ES65)*(IB3:IB42="L"))+SUMPRODUCT((HX3:HX42=ES68)*(IA3:IA42=ES66)*(IB3:IB42="L"))+SUMPRODUCT((HX3:HX42=ES68)*(IA3:IA42=ES67)*(IB3:IB42="L"))+SUMPRODUCT((HX3:HX42=ES69)*(IA3:IA42=ES68)*(IC3:IC42="L"))+SUMPRODUCT((HX3:HX42=ES65)*(IA3:IA42=ES68)*(IC3:IC42="L"))+SUMPRODUCT((HX3:HX42=ES66)*(IA3:IA42=ES68)*(IC3:IC42="L"))+SUMPRODUCT((HX3:HX42=ES67)*(IA3:IA42=ES68)*(IC3:IC42="L"))</f>
        <v>0</v>
      </c>
      <c r="EW68" s="221">
        <f ca="1">SUMPRODUCT((HX3:HX42=ES68)*(IA3:IA42=ES69)*HY3:HY42)+SUMPRODUCT((HX3:HX42=ES68)*(IA3:IA42=ES65)*HY3:HY42)+SUMPRODUCT((HX3:HX42=ES68)*(IA3:IA42=ES66)*HY3:HY42)+SUMPRODUCT((HX3:HX42=ES68)*(IA3:IA42=ES67)*HY3:HY42)+SUMPRODUCT((HX3:HX42=ES69)*(IA3:IA42=ES68)*HZ3:HZ42)+SUMPRODUCT((HX3:HX42=ES65)*(IA3:IA42=ES68)*HZ3:HZ42)+SUMPRODUCT((HX3:HX42=ES66)*(IA3:IA42=ES68)*HZ3:HZ42)+SUMPRODUCT((HX3:HX42=ES67)*(IA3:IA42=ES68)*HZ3:HZ42)</f>
        <v>0</v>
      </c>
      <c r="EX68" s="221">
        <f ca="1">SUMPRODUCT((HX3:HX42=ES68)*(IA3:IA42=ES69)*HZ3:HZ42)+SUMPRODUCT((HX3:HX42=ES68)*(IA3:IA42=ES65)*HZ3:HZ42)+SUMPRODUCT((HX3:HX42=ES68)*(IA3:IA42=ES66)*HZ3:HZ42)+SUMPRODUCT((HX3:HX42=ES68)*(IA3:IA42=ES67)*HZ3:HZ42)+SUMPRODUCT((HX3:HX42=ES69)*(IA3:IA42=ES68)*HY3:HY42)+SUMPRODUCT((HX3:HX42=ES65)*(IA3:IA42=ES68)*HY3:HY42)+SUMPRODUCT((HX3:HX42=ES66)*(IA3:IA42=ES68)*HY3:HY42)+SUMPRODUCT((HX3:HX42=ES67)*(IA3:IA42=ES68)*HY3:HY42)</f>
        <v>0</v>
      </c>
      <c r="EY68" s="221">
        <f ca="1">EW68-EX68+1000</f>
        <v>1000</v>
      </c>
      <c r="EZ68" s="221">
        <f t="shared" ca="1" si="227"/>
        <v>0</v>
      </c>
      <c r="FA68" s="221">
        <f ca="1">IF(ES68&lt;&gt;"",VLOOKUP(ES68,DZ4:EF40,7,FALSE),"")</f>
        <v>1000</v>
      </c>
      <c r="FB68" s="221">
        <f ca="1">IF(ES68&lt;&gt;"",VLOOKUP(ES68,DZ4:EF40,5,FALSE),"")</f>
        <v>0</v>
      </c>
      <c r="FC68" s="221">
        <f ca="1">IF(ES68&lt;&gt;"",VLOOKUP(ES68,DZ4:EH40,9,FALSE),"")</f>
        <v>23</v>
      </c>
      <c r="FD68" s="221">
        <f t="shared" ca="1" si="228"/>
        <v>0</v>
      </c>
      <c r="FE68" s="221">
        <f ca="1">IF(ES68&lt;&gt;"",RANK(FD68,FD65:FD68),"")</f>
        <v>1</v>
      </c>
      <c r="FF68" s="221">
        <f ca="1">IF(ES68&lt;&gt;"",SUMPRODUCT((FD65:FD68=FD68)*(EY65:EY68&gt;EY68)),"")</f>
        <v>0</v>
      </c>
      <c r="FG68" s="221">
        <f ca="1">IF(ES68&lt;&gt;"",SUMPRODUCT((FD65:FD68=FD68)*(EY65:EY68=EY68)*(EW65:EW68&gt;EW68)),"")</f>
        <v>0</v>
      </c>
      <c r="FH68" s="221">
        <f ca="1">IF(ES68&lt;&gt;"",SUMPRODUCT((FD65:FD68=FD68)*(EY65:EY68=EY68)*(EW65:EW68=EW68)*(FA65:FA68&gt;FA68)),"")</f>
        <v>0</v>
      </c>
      <c r="FI68" s="221">
        <f ca="1">IF(ES68&lt;&gt;"",SUMPRODUCT((FD65:FD68=FD68)*(EY65:EY68=EY68)*(EW65:EW68=EW68)*(FA65:FA68=FA68)*(FB65:FB68&gt;FB68)),"")</f>
        <v>0</v>
      </c>
      <c r="FJ68" s="221">
        <f ca="1">IF(ES68&lt;&gt;"",SUMPRODUCT((FD65:FD68=FD68)*(EY65:EY68=EY68)*(EW65:EW68=EW68)*(FA65:FA68=FA68)*(FB65:FB68=FB68)*(FC65:FC68&gt;FC68)),"")</f>
        <v>0</v>
      </c>
      <c r="FK68" s="221">
        <f ca="1">IF(ES68&lt;&gt;"",SUM(FE68:FJ68),"")</f>
        <v>1</v>
      </c>
      <c r="FL68" s="221" t="str">
        <f ca="1">IF(FM28&lt;&gt;"",SUMPRODUCT((FT25:FT28=FT28)*(FS25:FS28=FS28)*(FQ25:FQ28=FQ28)*(FR25:FR28=FR28)),"")</f>
        <v/>
      </c>
      <c r="FM68" s="221" t="str">
        <f t="shared" ca="1" si="229"/>
        <v/>
      </c>
      <c r="FN68" s="221" t="str">
        <f ca="1">IF(FM68&lt;&gt;"",SUMPRODUCT((HX3:HX42=FM68)*(IA3:IA42=FM69)*(IB3:IB42="W"))+SUMPRODUCT((HX3:HX42=FM68)*(IA3:IA42=FM66)*(IB3:IB42="W"))+SUMPRODUCT((HX3:HX42=FM68)*(IA3:IA42=FM67)*(IB3:IB42="W"))+SUMPRODUCT((HX3:HX42=FM69)*(IA3:IA42=FM68)*(IC3:IC42="W"))+SUMPRODUCT((HX3:HX42=FM66)*(IA3:IA42=FM68)*(IC3:IC42="W"))+SUMPRODUCT((HX3:HX42=FM67)*(IA3:IA42=FM68)*(IC3:IC42="W")),"")</f>
        <v/>
      </c>
      <c r="FO68" s="221" t="str">
        <f ca="1">IF(FM68&lt;&gt;"",SUMPRODUCT((HX3:HX42=FM68)*(IA3:IA42=FM69)*(IB3:IB42="D"))+SUMPRODUCT((HX3:HX42=FM68)*(IA3:IA42=FM66)*(IB3:IB42="D"))+SUMPRODUCT((HX3:HX42=FM68)*(IA3:IA42=FM67)*(IB3:IB42="D"))+SUMPRODUCT((HX3:HX42=FM69)*(IA3:IA42=FM68)*(IB3:IB42="D"))+SUMPRODUCT((HX3:HX42=FM66)*(IA3:IA42=FM68)*(IB3:IB42="D"))+SUMPRODUCT((HX3:HX42=FM67)*(IA3:IA42=FM68)*(IB3:IB42="D")),"")</f>
        <v/>
      </c>
      <c r="FP68" s="221" t="str">
        <f ca="1">IF(FM68&lt;&gt;"",SUMPRODUCT((HX3:HX42=FM68)*(IA3:IA42=FM69)*(IB3:IB42="L"))+SUMPRODUCT((HX3:HX42=FM68)*(IA3:IA42=FM66)*(IB3:IB42="L"))+SUMPRODUCT((HX3:HX42=FM68)*(IA3:IA42=FM67)*(IB3:IB42="L"))+SUMPRODUCT((HX3:HX42=FM69)*(IA3:IA42=FM68)*(IC3:IC42="L"))+SUMPRODUCT((HX3:HX42=FM66)*(IA3:IA42=FM68)*(IC3:IC42="L"))+SUMPRODUCT((HX3:HX42=FM67)*(IA3:IA42=FM68)*(IC3:IC42="L")),"")</f>
        <v/>
      </c>
      <c r="FQ68" s="221">
        <f ca="1">SUMPRODUCT((HX3:HX42=FM68)*(IA3:IA42=FM69)*HY3:HY42)+SUMPRODUCT((HX3:HX42=FM68)*(IA3:IA42=FM65)*HY3:HY42)+SUMPRODUCT((HX3:HX42=FM68)*(IA3:IA42=FM66)*HY3:HY42)+SUMPRODUCT((HX3:HX42=FM68)*(IA3:IA42=FM67)*HY3:HY42)+SUMPRODUCT((HX3:HX42=FM69)*(IA3:IA42=FM68)*HZ3:HZ42)+SUMPRODUCT((HX3:HX42=FM65)*(IA3:IA42=FM68)*HZ3:HZ42)+SUMPRODUCT((HX3:HX42=FM66)*(IA3:IA42=FM68)*HZ3:HZ42)+SUMPRODUCT((HX3:HX42=FM67)*(IA3:IA42=FM68)*HZ3:HZ42)</f>
        <v>0</v>
      </c>
      <c r="FR68" s="221">
        <f ca="1">SUMPRODUCT((HX3:HX42=FM68)*(IA3:IA42=FM69)*HZ3:HZ42)+SUMPRODUCT((HX3:HX42=FM68)*(IA3:IA42=FM65)*HZ3:HZ42)+SUMPRODUCT((HX3:HX42=FM68)*(IA3:IA42=FM66)*HZ3:HZ42)+SUMPRODUCT((HX3:HX42=FM68)*(IA3:IA42=FM67)*HZ3:HZ42)+SUMPRODUCT((HX3:HX42=FM69)*(IA3:IA42=FM68)*HY3:HY42)+SUMPRODUCT((HX3:HX42=FM65)*(IA3:IA42=FM68)*HY3:HY42)+SUMPRODUCT((HX3:HX42=FM66)*(IA3:IA42=FM68)*HY3:HY42)+SUMPRODUCT((HX3:HX42=FM67)*(IA3:IA42=FM68)*HY3:HY42)</f>
        <v>0</v>
      </c>
      <c r="FS68" s="221">
        <f ca="1">FQ68-FR68+1000</f>
        <v>1000</v>
      </c>
      <c r="FT68" s="221" t="str">
        <f t="shared" ca="1" si="230"/>
        <v/>
      </c>
      <c r="FU68" s="221" t="str">
        <f ca="1">IF(FM68&lt;&gt;"",VLOOKUP(FM68,DZ4:EF40,7,FALSE),"")</f>
        <v/>
      </c>
      <c r="FV68" s="221" t="str">
        <f ca="1">IF(FM68&lt;&gt;"",VLOOKUP(FM68,DZ4:EF40,5,FALSE),"")</f>
        <v/>
      </c>
      <c r="FW68" s="221" t="str">
        <f ca="1">IF(FM68&lt;&gt;"",VLOOKUP(FM68,DZ4:EH40,9,FALSE),"")</f>
        <v/>
      </c>
      <c r="FX68" s="221" t="str">
        <f t="shared" ca="1" si="231"/>
        <v/>
      </c>
      <c r="FY68" s="221" t="str">
        <f ca="1">IF(FM68&lt;&gt;"",RANK(FX68,FX65:FX68),"")</f>
        <v/>
      </c>
      <c r="FZ68" s="221" t="str">
        <f ca="1">IF(FM68&lt;&gt;"",SUMPRODUCT((FX65:FX68=FX68)*(FS65:FS68&gt;FS68)),"")</f>
        <v/>
      </c>
      <c r="GA68" s="221" t="str">
        <f ca="1">IF(FM68&lt;&gt;"",SUMPRODUCT((FX65:FX68=FX68)*(FS65:FS68=FS68)*(FQ65:FQ68&gt;FQ68)),"")</f>
        <v/>
      </c>
      <c r="GB68" s="221" t="str">
        <f ca="1">IF(FM68&lt;&gt;"",SUMPRODUCT((FX65:FX68=FX68)*(FS65:FS68=FS68)*(FQ65:FQ68=FQ68)*(FU65:FU68&gt;FU68)),"")</f>
        <v/>
      </c>
      <c r="GC68" s="221" t="str">
        <f ca="1">IF(FM68&lt;&gt;"",SUMPRODUCT((FX65:FX68=FX68)*(FS65:FS68=FS68)*(FQ65:FQ68=FQ68)*(FU65:FU68=FU68)*(FV65:FV68&gt;FV68)),"")</f>
        <v/>
      </c>
      <c r="GD68" s="221" t="str">
        <f ca="1">IF(FM68&lt;&gt;"",SUMPRODUCT((FX65:FX68=FX68)*(FS65:FS68=FS68)*(FQ65:FQ68=FQ68)*(FU65:FU68=FU68)*(FV65:FV68=FV68)*(FW65:FW68&gt;FW68)),"")</f>
        <v/>
      </c>
      <c r="GE68" s="221" t="str">
        <f t="shared" ca="1" si="233"/>
        <v/>
      </c>
    </row>
    <row r="70" spans="9:187" x14ac:dyDescent="0.2">
      <c r="T70" s="221">
        <f>IF(U71="",SUM(AG31:AL31),IF(U72="",SUM(AG32:AL32),IF(U73="",SUM(AG33:AL33),IF(U74="",SUM(AG34:AL34),0))))</f>
        <v>0</v>
      </c>
      <c r="AN70" s="221">
        <f>IF(AO72="",SUM(BA32:BF32),IF(AO73="",SUM(BA33:BF33),IF(AO74="",SUM(BA34:BF34),0)))</f>
        <v>0</v>
      </c>
      <c r="ER70" s="221">
        <f ca="1">IF(ES71="",SUM(FE31:FJ31),IF(ES72="",SUM(FE32:FJ32),IF(ES73="",SUM(FE33:FJ33),IF(ES74="",SUM(FE34:FJ34),0))))</f>
        <v>0</v>
      </c>
      <c r="FL70" s="221">
        <f ca="1">IF(FM72="",SUM(FY32:GD32),IF(FM73="",SUM(FY33:GD33),IF(FM74="",SUM(FY34:GD34),0)))</f>
        <v>0</v>
      </c>
    </row>
    <row r="71" spans="9:187" x14ac:dyDescent="0.2">
      <c r="I71" s="221">
        <f>SUMPRODUCT((I31:I34=I31)*(H31:H34=H31)*(F31:F34&gt;F31))+1</f>
        <v>1</v>
      </c>
      <c r="T71" s="221">
        <f>IF(U31&lt;&gt;"",SUMPRODUCT((AB31:AB34=AB31)*(AA31:AA34=AA31)*(Y31:Y34=Y31)*(Z31:Z34=Z31)),"")</f>
        <v>4</v>
      </c>
      <c r="U71" s="221" t="str">
        <f>IF(AND(T71&lt;&gt;"",T71&gt;1),U31,"")</f>
        <v>Republic of Ireland</v>
      </c>
      <c r="V71" s="221">
        <f>SUMPRODUCT((CZ3:CZ42=U71)*(DC3:DC42=U72)*(DD3:DD42="W"))+SUMPRODUCT((CZ3:CZ42=U71)*(DC3:DC42=U73)*(DD3:DD42="W"))+SUMPRODUCT((CZ3:CZ42=U71)*(DC3:DC42=U74)*(DD3:DD42="W"))+SUMPRODUCT((CZ3:CZ42=U71)*(DC3:DC42=U75)*(DD3:DD42="W"))+SUMPRODUCT((CZ3:CZ42=U72)*(DC3:DC42=U71)*(DE3:DE42="W"))+SUMPRODUCT((CZ3:CZ42=U73)*(DC3:DC42=U71)*(DE3:DE42="W"))+SUMPRODUCT((CZ3:CZ42=U74)*(DC3:DC42=U71)*(DE3:DE42="W"))+SUMPRODUCT((CZ3:CZ42=U75)*(DC3:DC42=U71)*(DE3:DE42="W"))</f>
        <v>0</v>
      </c>
      <c r="W71" s="221">
        <f>SUMPRODUCT((CZ3:CZ42=U71)*(DC3:DC42=U72)*(DD3:DD42="D"))+SUMPRODUCT((CZ3:CZ42=U71)*(DC3:DC42=U73)*(DD3:DD42="D"))+SUMPRODUCT((CZ3:CZ42=U71)*(DC3:DC42=U74)*(DD3:DD42="D"))+SUMPRODUCT((CZ3:CZ42=U71)*(DC3:DC42=U75)*(DD3:DD42="D"))+SUMPRODUCT((CZ3:CZ42=U72)*(DC3:DC42=U71)*(DD3:DD42="D"))+SUMPRODUCT((CZ3:CZ42=U73)*(DC3:DC42=U71)*(DD3:DD42="D"))+SUMPRODUCT((CZ3:CZ42=U74)*(DC3:DC42=U71)*(DD3:DD42="D"))+SUMPRODUCT((CZ3:CZ42=U75)*(DC3:DC42=U71)*(DD3:DD42="D"))</f>
        <v>0</v>
      </c>
      <c r="X71" s="221">
        <f>SUMPRODUCT((CZ3:CZ42=U71)*(DC3:DC42=U72)*(DD3:DD42="L"))+SUMPRODUCT((CZ3:CZ42=U71)*(DC3:DC42=U73)*(DD3:DD42="L"))+SUMPRODUCT((CZ3:CZ42=U71)*(DC3:DC42=U74)*(DD3:DD42="L"))+SUMPRODUCT((CZ3:CZ42=U71)*(DC3:DC42=U75)*(DD3:DD42="L"))+SUMPRODUCT((CZ3:CZ42=U72)*(DC3:DC42=U71)*(DE3:DE42="L"))+SUMPRODUCT((CZ3:CZ42=U73)*(DC3:DC42=U71)*(DE3:DE42="L"))+SUMPRODUCT((CZ3:CZ42=U74)*(DC3:DC42=U71)*(DE3:DE42="L"))+SUMPRODUCT((CZ3:CZ42=U75)*(DC3:DC42=U71)*(DE3:DE42="L"))</f>
        <v>0</v>
      </c>
      <c r="Y71" s="221">
        <f>SUMPRODUCT((CZ3:CZ42=U71)*(DC3:DC42=U72)*DA3:DA42)+SUMPRODUCT((CZ3:CZ42=U71)*(DC3:DC42=U73)*DA3:DA42)+SUMPRODUCT((CZ3:CZ42=U71)*(DC3:DC42=U74)*DA3:DA42)+SUMPRODUCT((CZ3:CZ42=U71)*(DC3:DC42=U75)*DA3:DA42)+SUMPRODUCT((CZ3:CZ42=U72)*(DC3:DC42=U71)*DB3:DB42)+SUMPRODUCT((CZ3:CZ42=U73)*(DC3:DC42=U71)*DB3:DB42)+SUMPRODUCT((CZ3:CZ42=U74)*(DC3:DC42=U71)*DB3:DB42)+SUMPRODUCT((CZ3:CZ42=U75)*(DC3:DC42=U71)*DB3:DB42)</f>
        <v>0</v>
      </c>
      <c r="Z71" s="221">
        <f>SUMPRODUCT((CZ3:CZ42=U71)*(DC3:DC42=U72)*DB3:DB42)+SUMPRODUCT((CZ3:CZ42=U71)*(DC3:DC42=U73)*DB3:DB42)+SUMPRODUCT((CZ3:CZ42=U71)*(DC3:DC42=U74)*DB3:DB42)+SUMPRODUCT((CZ3:CZ42=U71)*(DC3:DC42=U75)*DB3:DB42)+SUMPRODUCT((CZ3:CZ42=U72)*(DC3:DC42=U71)*DA3:DA42)+SUMPRODUCT((CZ3:CZ42=U73)*(DC3:DC42=U71)*DA3:DA42)+SUMPRODUCT((CZ3:CZ42=U74)*(DC3:DC42=U71)*DA3:DA42)+SUMPRODUCT((CZ3:CZ42=U75)*(DC3:DC42=U71)*DA3:DA42)</f>
        <v>0</v>
      </c>
      <c r="AA71" s="221">
        <f>Y71-Z71+1000</f>
        <v>1000</v>
      </c>
      <c r="AB71" s="221">
        <f>IF(U71&lt;&gt;"",V71*3+W71*1,"")</f>
        <v>0</v>
      </c>
      <c r="AC71" s="221">
        <f>IF(U71&lt;&gt;"",VLOOKUP(U71,B4:H40,7,FALSE),"")</f>
        <v>1000</v>
      </c>
      <c r="AD71" s="221">
        <f>IF(U71&lt;&gt;"",VLOOKUP(U71,B4:H40,5,FALSE),"")</f>
        <v>0</v>
      </c>
      <c r="AE71" s="221">
        <f>IF(U71&lt;&gt;"",VLOOKUP(U71,B4:J40,9,FALSE),"")</f>
        <v>5</v>
      </c>
      <c r="AF71" s="221">
        <f>AB71</f>
        <v>0</v>
      </c>
      <c r="AG71" s="221">
        <f>IF(U71&lt;&gt;"",RANK(AF71,AF71:AF74),"")</f>
        <v>1</v>
      </c>
      <c r="AH71" s="221">
        <f>IF(U71&lt;&gt;"",SUMPRODUCT((AF71:AF74=AF71)*(AA71:AA74&gt;AA71)),"")</f>
        <v>0</v>
      </c>
      <c r="AI71" s="221">
        <f>IF(U71&lt;&gt;"",SUMPRODUCT((AF71:AF74=AF71)*(AA71:AA74=AA71)*(Y71:Y74&gt;Y71)),"")</f>
        <v>0</v>
      </c>
      <c r="AJ71" s="221">
        <f>IF(U71&lt;&gt;"",SUMPRODUCT((AF71:AF74=AF71)*(AA71:AA74=AA71)*(Y71:Y74=Y71)*(AC71:AC74&gt;AC71)),"")</f>
        <v>0</v>
      </c>
      <c r="AK71" s="221">
        <f>IF(U71&lt;&gt;"",SUMPRODUCT((AF71:AF74=AF71)*(AA71:AA74=AA71)*(Y71:Y74=Y71)*(AC71:AC74=AC71)*(AD71:AD74&gt;AD71)),"")</f>
        <v>0</v>
      </c>
      <c r="AL71" s="221">
        <f>IF(U71&lt;&gt;"",SUMPRODUCT((AF71:AF74=AF71)*(AA71:AA74=AA71)*(Y71:Y74=Y71)*(AC71:AC74=AC71)*(AD71:AD74=AD71)*(AE71:AE74&gt;AE71)),"")</f>
        <v>3</v>
      </c>
      <c r="AM71" s="221">
        <f>IF(U71&lt;&gt;"",SUM(AG71:AL71),"")</f>
        <v>4</v>
      </c>
      <c r="EG71" s="221">
        <f ca="1">SUMPRODUCT((EG31:EG34=EG31)*(EF31:EF34=EF31)*(ED31:ED34&gt;ED31))+1</f>
        <v>1</v>
      </c>
      <c r="ER71" s="221">
        <f ca="1">IF(ES31&lt;&gt;"",SUMPRODUCT((EZ31:EZ34=EZ31)*(EY31:EY34=EY31)*(EW31:EW34=EW31)*(EX31:EX34=EX31)),"")</f>
        <v>4</v>
      </c>
      <c r="ES71" s="221" t="str">
        <f ca="1">IF(AND(ER71&lt;&gt;"",ER71&gt;1),ES31,"")</f>
        <v>Republic of Ireland</v>
      </c>
      <c r="ET71" s="221">
        <f ca="1">SUMPRODUCT((HX3:HX42=ES71)*(IA3:IA42=ES72)*(IB3:IB42="W"))+SUMPRODUCT((HX3:HX42=ES71)*(IA3:IA42=ES73)*(IB3:IB42="W"))+SUMPRODUCT((HX3:HX42=ES71)*(IA3:IA42=ES74)*(IB3:IB42="W"))+SUMPRODUCT((HX3:HX42=ES71)*(IA3:IA42=ES75)*(IB3:IB42="W"))+SUMPRODUCT((HX3:HX42=ES72)*(IA3:IA42=ES71)*(IC3:IC42="W"))+SUMPRODUCT((HX3:HX42=ES73)*(IA3:IA42=ES71)*(IC3:IC42="W"))+SUMPRODUCT((HX3:HX42=ES74)*(IA3:IA42=ES71)*(IC3:IC42="W"))+SUMPRODUCT((HX3:HX42=ES75)*(IA3:IA42=ES71)*(IC3:IC42="W"))</f>
        <v>0</v>
      </c>
      <c r="EU71" s="221">
        <f ca="1">SUMPRODUCT((HX3:HX42=ES71)*(IA3:IA42=ES72)*(IB3:IB42="D"))+SUMPRODUCT((HX3:HX42=ES71)*(IA3:IA42=ES73)*(IB3:IB42="D"))+SUMPRODUCT((HX3:HX42=ES71)*(IA3:IA42=ES74)*(IB3:IB42="D"))+SUMPRODUCT((HX3:HX42=ES71)*(IA3:IA42=ES75)*(IB3:IB42="D"))+SUMPRODUCT((HX3:HX42=ES72)*(IA3:IA42=ES71)*(IB3:IB42="D"))+SUMPRODUCT((HX3:HX42=ES73)*(IA3:IA42=ES71)*(IB3:IB42="D"))+SUMPRODUCT((HX3:HX42=ES74)*(IA3:IA42=ES71)*(IB3:IB42="D"))+SUMPRODUCT((HX3:HX42=ES75)*(IA3:IA42=ES71)*(IB3:IB42="D"))</f>
        <v>0</v>
      </c>
      <c r="EV71" s="221">
        <f ca="1">SUMPRODUCT((HX3:HX42=ES71)*(IA3:IA42=ES72)*(IB3:IB42="L"))+SUMPRODUCT((HX3:HX42=ES71)*(IA3:IA42=ES73)*(IB3:IB42="L"))+SUMPRODUCT((HX3:HX42=ES71)*(IA3:IA42=ES74)*(IB3:IB42="L"))+SUMPRODUCT((HX3:HX42=ES71)*(IA3:IA42=ES75)*(IB3:IB42="L"))+SUMPRODUCT((HX3:HX42=ES72)*(IA3:IA42=ES71)*(IC3:IC42="L"))+SUMPRODUCT((HX3:HX42=ES73)*(IA3:IA42=ES71)*(IC3:IC42="L"))+SUMPRODUCT((HX3:HX42=ES74)*(IA3:IA42=ES71)*(IC3:IC42="L"))+SUMPRODUCT((HX3:HX42=ES75)*(IA3:IA42=ES71)*(IC3:IC42="L"))</f>
        <v>0</v>
      </c>
      <c r="EW71" s="221">
        <f ca="1">SUMPRODUCT((HX3:HX42=ES71)*(IA3:IA42=ES72)*HY3:HY42)+SUMPRODUCT((HX3:HX42=ES71)*(IA3:IA42=ES73)*HY3:HY42)+SUMPRODUCT((HX3:HX42=ES71)*(IA3:IA42=ES74)*HY3:HY42)+SUMPRODUCT((HX3:HX42=ES71)*(IA3:IA42=ES75)*HY3:HY42)+SUMPRODUCT((HX3:HX42=ES72)*(IA3:IA42=ES71)*HZ3:HZ42)+SUMPRODUCT((HX3:HX42=ES73)*(IA3:IA42=ES71)*HZ3:HZ42)+SUMPRODUCT((HX3:HX42=ES74)*(IA3:IA42=ES71)*HZ3:HZ42)+SUMPRODUCT((HX3:HX42=ES75)*(IA3:IA42=ES71)*HZ3:HZ42)</f>
        <v>0</v>
      </c>
      <c r="EX71" s="221">
        <f ca="1">SUMPRODUCT((HX3:HX42=ES71)*(IA3:IA42=ES72)*HZ3:HZ42)+SUMPRODUCT((HX3:HX42=ES71)*(IA3:IA42=ES73)*HZ3:HZ42)+SUMPRODUCT((HX3:HX42=ES71)*(IA3:IA42=ES74)*HZ3:HZ42)+SUMPRODUCT((HX3:HX42=ES71)*(IA3:IA42=ES75)*HZ3:HZ42)+SUMPRODUCT((HX3:HX42=ES72)*(IA3:IA42=ES71)*HY3:HY42)+SUMPRODUCT((HX3:HX42=ES73)*(IA3:IA42=ES71)*HY3:HY42)+SUMPRODUCT((HX3:HX42=ES74)*(IA3:IA42=ES71)*HY3:HY42)+SUMPRODUCT((HX3:HX42=ES75)*(IA3:IA42=ES71)*HY3:HY42)</f>
        <v>0</v>
      </c>
      <c r="EY71" s="221">
        <f ca="1">EW71-EX71+1000</f>
        <v>1000</v>
      </c>
      <c r="EZ71" s="221">
        <f ca="1">IF(ES71&lt;&gt;"",ET71*3+EU71*1,"")</f>
        <v>0</v>
      </c>
      <c r="FA71" s="221">
        <f ca="1">IF(ES71&lt;&gt;"",VLOOKUP(ES71,DZ4:EF40,7,FALSE),"")</f>
        <v>1000</v>
      </c>
      <c r="FB71" s="221">
        <f ca="1">IF(ES71&lt;&gt;"",VLOOKUP(ES71,DZ4:EF40,5,FALSE),"")</f>
        <v>0</v>
      </c>
      <c r="FC71" s="221">
        <f ca="1">IF(ES71&lt;&gt;"",VLOOKUP(ES71,DZ4:EH40,9,FALSE),"")</f>
        <v>5</v>
      </c>
      <c r="FD71" s="221">
        <f ca="1">EZ71</f>
        <v>0</v>
      </c>
      <c r="FE71" s="221">
        <f ca="1">IF(ES71&lt;&gt;"",RANK(FD71,FD71:FD74),"")</f>
        <v>1</v>
      </c>
      <c r="FF71" s="221">
        <f ca="1">IF(ES71&lt;&gt;"",SUMPRODUCT((FD71:FD74=FD71)*(EY71:EY74&gt;EY71)),"")</f>
        <v>0</v>
      </c>
      <c r="FG71" s="221">
        <f ca="1">IF(ES71&lt;&gt;"",SUMPRODUCT((FD71:FD74=FD71)*(EY71:EY74=EY71)*(EW71:EW74&gt;EW71)),"")</f>
        <v>0</v>
      </c>
      <c r="FH71" s="221">
        <f ca="1">IF(ES71&lt;&gt;"",SUMPRODUCT((FD71:FD74=FD71)*(EY71:EY74=EY71)*(EW71:EW74=EW71)*(FA71:FA74&gt;FA71)),"")</f>
        <v>0</v>
      </c>
      <c r="FI71" s="221">
        <f ca="1">IF(ES71&lt;&gt;"",SUMPRODUCT((FD71:FD74=FD71)*(EY71:EY74=EY71)*(EW71:EW74=EW71)*(FA71:FA74=FA71)*(FB71:FB74&gt;FB71)),"")</f>
        <v>0</v>
      </c>
      <c r="FJ71" s="221">
        <f ca="1">IF(ES71&lt;&gt;"",SUMPRODUCT((FD71:FD74=FD71)*(EY71:EY74=EY71)*(EW71:EW74=EW71)*(FA71:FA74=FA71)*(FB71:FB74=FB71)*(FC71:FC74&gt;FC71)),"")</f>
        <v>3</v>
      </c>
      <c r="FK71" s="221">
        <f ca="1">IF(ES71&lt;&gt;"",SUM(FE71:FJ71),"")</f>
        <v>4</v>
      </c>
    </row>
    <row r="72" spans="9:187" x14ac:dyDescent="0.2">
      <c r="I72" s="221">
        <f>SUMPRODUCT((I31:I34=I32)*(H31:H34=H32)*(F31:F34&gt;F32))+1</f>
        <v>1</v>
      </c>
      <c r="T72" s="221">
        <f>IF(U32&lt;&gt;"",SUMPRODUCT((AB31:AB34=AB32)*(AA31:AA34=AA32)*(Y31:Y34=Y32)*(Z31:Z34=Z32)),"")</f>
        <v>4</v>
      </c>
      <c r="U72" s="221" t="str">
        <f t="shared" ref="U72:U74" si="234">IF(AND(T72&lt;&gt;"",T72&gt;1),U32,"")</f>
        <v>Sweden</v>
      </c>
      <c r="V72" s="221">
        <f>SUMPRODUCT((CZ3:CZ42=U72)*(DC3:DC42=U73)*(DD3:DD42="W"))+SUMPRODUCT((CZ3:CZ42=U72)*(DC3:DC42=U74)*(DD3:DD42="W"))+SUMPRODUCT((CZ3:CZ42=U72)*(DC3:DC42=U75)*(DD3:DD42="W"))+SUMPRODUCT((CZ3:CZ42=U72)*(DC3:DC42=U71)*(DD3:DD42="W"))+SUMPRODUCT((CZ3:CZ42=U73)*(DC3:DC42=U72)*(DE3:DE42="W"))+SUMPRODUCT((CZ3:CZ42=U74)*(DC3:DC42=U72)*(DE3:DE42="W"))+SUMPRODUCT((CZ3:CZ42=U75)*(DC3:DC42=U72)*(DE3:DE42="W"))+SUMPRODUCT((CZ3:CZ42=U71)*(DC3:DC42=U72)*(DE3:DE42="W"))</f>
        <v>0</v>
      </c>
      <c r="W72" s="221">
        <f>SUMPRODUCT((CZ3:CZ42=U72)*(DC3:DC42=U73)*(DD3:DD42="D"))+SUMPRODUCT((CZ3:CZ42=U72)*(DC3:DC42=U74)*(DD3:DD42="D"))+SUMPRODUCT((CZ3:CZ42=U72)*(DC3:DC42=U75)*(DD3:DD42="D"))+SUMPRODUCT((CZ3:CZ42=U72)*(DC3:DC42=U71)*(DD3:DD42="D"))+SUMPRODUCT((CZ3:CZ42=U73)*(DC3:DC42=U72)*(DD3:DD42="D"))+SUMPRODUCT((CZ3:CZ42=U74)*(DC3:DC42=U72)*(DD3:DD42="D"))+SUMPRODUCT((CZ3:CZ42=U75)*(DC3:DC42=U72)*(DD3:DD42="D"))+SUMPRODUCT((CZ3:CZ42=U71)*(DC3:DC42=U72)*(DD3:DD42="D"))</f>
        <v>0</v>
      </c>
      <c r="X72" s="221">
        <f>SUMPRODUCT((CZ3:CZ42=U72)*(DC3:DC42=U73)*(DD3:DD42="L"))+SUMPRODUCT((CZ3:CZ42=U72)*(DC3:DC42=U74)*(DD3:DD42="L"))+SUMPRODUCT((CZ3:CZ42=U72)*(DC3:DC42=U75)*(DD3:DD42="L"))+SUMPRODUCT((CZ3:CZ42=U72)*(DC3:DC42=U71)*(DD3:DD42="L"))+SUMPRODUCT((CZ3:CZ42=U73)*(DC3:DC42=U72)*(DE3:DE42="L"))+SUMPRODUCT((CZ3:CZ42=U74)*(DC3:DC42=U72)*(DE3:DE42="L"))+SUMPRODUCT((CZ3:CZ42=U75)*(DC3:DC42=U72)*(DE3:DE42="L"))+SUMPRODUCT((CZ3:CZ42=U71)*(DC3:DC42=U72)*(DE3:DE42="L"))</f>
        <v>0</v>
      </c>
      <c r="Y72" s="221">
        <f>SUMPRODUCT((CZ3:CZ42=U72)*(DC3:DC42=U73)*DA3:DA42)+SUMPRODUCT((CZ3:CZ42=U72)*(DC3:DC42=U74)*DA3:DA42)+SUMPRODUCT((CZ3:CZ42=U72)*(DC3:DC42=U75)*DA3:DA42)+SUMPRODUCT((CZ3:CZ42=U72)*(DC3:DC42=U71)*DA3:DA42)+SUMPRODUCT((CZ3:CZ42=U73)*(DC3:DC42=U72)*DB3:DB42)+SUMPRODUCT((CZ3:CZ42=U74)*(DC3:DC42=U72)*DB3:DB42)+SUMPRODUCT((CZ3:CZ42=U75)*(DC3:DC42=U72)*DB3:DB42)+SUMPRODUCT((CZ3:CZ42=U71)*(DC3:DC42=U72)*DB3:DB42)</f>
        <v>0</v>
      </c>
      <c r="Z72" s="221">
        <f>SUMPRODUCT((CZ3:CZ42=U72)*(DC3:DC42=U73)*DB3:DB42)+SUMPRODUCT((CZ3:CZ42=U72)*(DC3:DC42=U74)*DB3:DB42)+SUMPRODUCT((CZ3:CZ42=U72)*(DC3:DC42=U75)*DB3:DB42)+SUMPRODUCT((CZ3:CZ42=U72)*(DC3:DC42=U71)*DB3:DB42)+SUMPRODUCT((CZ3:CZ42=U73)*(DC3:DC42=U72)*DA3:DA42)+SUMPRODUCT((CZ3:CZ42=U74)*(DC3:DC42=U72)*DA3:DA42)+SUMPRODUCT((CZ3:CZ42=U75)*(DC3:DC42=U72)*DA3:DA42)+SUMPRODUCT((CZ3:CZ42=U71)*(DC3:DC42=U72)*DA3:DA42)</f>
        <v>0</v>
      </c>
      <c r="AA72" s="221">
        <f>Y72-Z72+1000</f>
        <v>1000</v>
      </c>
      <c r="AB72" s="221">
        <f t="shared" ref="AB72:AB74" si="235">IF(U72&lt;&gt;"",V72*3+W72*1,"")</f>
        <v>0</v>
      </c>
      <c r="AC72" s="221">
        <f>IF(U72&lt;&gt;"",VLOOKUP(U72,B4:H40,7,FALSE),"")</f>
        <v>1000</v>
      </c>
      <c r="AD72" s="221">
        <f>IF(U72&lt;&gt;"",VLOOKUP(U72,B4:H40,5,FALSE),"")</f>
        <v>0</v>
      </c>
      <c r="AE72" s="221">
        <f>IF(U72&lt;&gt;"",VLOOKUP(U72,B4:J40,9,FALSE),"")</f>
        <v>11</v>
      </c>
      <c r="AF72" s="221">
        <f t="shared" ref="AF72:AF74" si="236">AB72</f>
        <v>0</v>
      </c>
      <c r="AG72" s="221">
        <f>IF(U72&lt;&gt;"",RANK(AF72,AF71:AF74),"")</f>
        <v>1</v>
      </c>
      <c r="AH72" s="221">
        <f>IF(U72&lt;&gt;"",SUMPRODUCT((AF71:AF74=AF72)*(AA71:AA74&gt;AA72)),"")</f>
        <v>0</v>
      </c>
      <c r="AI72" s="221">
        <f>IF(U72&lt;&gt;"",SUMPRODUCT((AF71:AF74=AF72)*(AA71:AA74=AA72)*(Y71:Y74&gt;Y72)),"")</f>
        <v>0</v>
      </c>
      <c r="AJ72" s="221">
        <f>IF(U72&lt;&gt;"",SUMPRODUCT((AF71:AF74=AF72)*(AA71:AA74=AA72)*(Y71:Y74=Y72)*(AC71:AC74&gt;AC72)),"")</f>
        <v>0</v>
      </c>
      <c r="AK72" s="221">
        <f>IF(U72&lt;&gt;"",SUMPRODUCT((AF71:AF74=AF72)*(AA71:AA74=AA72)*(Y71:Y74=Y72)*(AC71:AC74=AC72)*(AD71:AD74&gt;AD72)),"")</f>
        <v>0</v>
      </c>
      <c r="AL72" s="221">
        <f>IF(U72&lt;&gt;"",SUMPRODUCT((AF71:AF74=AF72)*(AA71:AA74=AA72)*(Y71:Y74=Y72)*(AC71:AC74=AC72)*(AD71:AD74=AD72)*(AE71:AE74&gt;AE72)),"")</f>
        <v>2</v>
      </c>
      <c r="AM72" s="221">
        <f>IF(U72&lt;&gt;"",SUM(AG72:AL72),"")</f>
        <v>3</v>
      </c>
      <c r="AN72" s="221" t="str">
        <f>IF(AO32&lt;&gt;"",SUMPRODUCT((AV31:AV34=AV32)*(AU31:AU34=AU32)*(AS31:AS34=AS32)*(AT31:AT34=AT32)),"")</f>
        <v/>
      </c>
      <c r="AO72" s="221" t="str">
        <f t="shared" ref="AO72:AO74" si="237">IF(AND(AN72&lt;&gt;"",AN72&gt;1),AO32,"")</f>
        <v/>
      </c>
      <c r="AP72" s="221">
        <f>SUMPRODUCT((CZ3:CZ42=AO72)*(DC3:DC42=AO73)*(DD3:DD42="W"))+SUMPRODUCT((CZ3:CZ42=AO72)*(DC3:DC42=AO74)*(DD3:DD42="W"))+SUMPRODUCT((CZ3:CZ42=AO72)*(DC3:DC42=AO75)*(DD3:DD42="W"))+SUMPRODUCT((CZ3:CZ42=AO73)*(DC3:DC42=AO72)*(DE3:DE42="W"))+SUMPRODUCT((CZ3:CZ42=AO74)*(DC3:DC42=AO72)*(DE3:DE42="W"))+SUMPRODUCT((CZ3:CZ42=AO75)*(DC3:DC42=AO72)*(DE3:DE42="W"))</f>
        <v>0</v>
      </c>
      <c r="AQ72" s="221">
        <f>SUMPRODUCT((CZ3:CZ42=AO72)*(DC3:DC42=AO73)*(DD3:DD42="D"))+SUMPRODUCT((CZ3:CZ42=AO72)*(DC3:DC42=AO74)*(DD3:DD42="D"))+SUMPRODUCT((CZ3:CZ42=AO72)*(DC3:DC42=AO75)*(DD3:DD42="D"))+SUMPRODUCT((CZ3:CZ42=AO73)*(DC3:DC42=AO72)*(DD3:DD42="D"))+SUMPRODUCT((CZ3:CZ42=AO74)*(DC3:DC42=AO72)*(DD3:DD42="D"))+SUMPRODUCT((CZ3:CZ42=AO75)*(DC3:DC42=AO72)*(DD3:DD42="D"))</f>
        <v>0</v>
      </c>
      <c r="AR72" s="221">
        <f>SUMPRODUCT((CZ3:CZ42=AO72)*(DC3:DC42=AO73)*(DD3:DD42="L"))+SUMPRODUCT((CZ3:CZ42=AO72)*(DC3:DC42=AO74)*(DD3:DD42="L"))+SUMPRODUCT((CZ3:CZ42=AO72)*(DC3:DC42=AO75)*(DD3:DD42="L"))+SUMPRODUCT((CZ3:CZ42=AO73)*(DC3:DC42=AO72)*(DE3:DE42="L"))+SUMPRODUCT((CZ3:CZ42=AO74)*(DC3:DC42=AO72)*(DE3:DE42="L"))+SUMPRODUCT((CZ3:CZ42=AO75)*(DC3:DC42=AO72)*(DE3:DE42="L"))</f>
        <v>0</v>
      </c>
      <c r="AS72" s="221">
        <f>SUMPRODUCT((CZ3:CZ42=AO72)*(DC3:DC42=AO73)*DA3:DA42)+SUMPRODUCT((CZ3:CZ42=AO72)*(DC3:DC42=AO74)*DA3:DA42)+SUMPRODUCT((CZ3:CZ42=AO72)*(DC3:DC42=AO75)*DA3:DA42)+SUMPRODUCT((CZ3:CZ42=AO72)*(DC3:DC42=AO71)*DA3:DA42)+SUMPRODUCT((CZ3:CZ42=AO73)*(DC3:DC42=AO72)*DB3:DB42)+SUMPRODUCT((CZ3:CZ42=AO74)*(DC3:DC42=AO72)*DB3:DB42)+SUMPRODUCT((CZ3:CZ42=AO75)*(DC3:DC42=AO72)*DB3:DB42)+SUMPRODUCT((CZ3:CZ42=AO71)*(DC3:DC42=AO72)*DB3:DB42)</f>
        <v>0</v>
      </c>
      <c r="AT72" s="221">
        <f>SUMPRODUCT((CZ3:CZ42=AO72)*(DC3:DC42=AO73)*DB3:DB42)+SUMPRODUCT((CZ3:CZ42=AO72)*(DC3:DC42=AO74)*DB3:DB42)+SUMPRODUCT((CZ3:CZ42=AO72)*(DC3:DC42=AO75)*DB3:DB42)+SUMPRODUCT((CZ3:CZ42=AO72)*(DC3:DC42=AO71)*DB3:DB42)+SUMPRODUCT((CZ3:CZ42=AO73)*(DC3:DC42=AO72)*DA3:DA42)+SUMPRODUCT((CZ3:CZ42=AO74)*(DC3:DC42=AO72)*DA3:DA42)+SUMPRODUCT((CZ3:CZ42=AO75)*(DC3:DC42=AO72)*DA3:DA42)+SUMPRODUCT((CZ3:CZ42=AO71)*(DC3:DC42=AO72)*DA3:DA42)</f>
        <v>0</v>
      </c>
      <c r="AU72" s="221">
        <f>AS72-AT72+1000</f>
        <v>1000</v>
      </c>
      <c r="AV72" s="221" t="str">
        <f t="shared" ref="AV72:AV74" si="238">IF(AO72&lt;&gt;"",AP72*3+AQ72*1,"")</f>
        <v/>
      </c>
      <c r="AW72" s="221" t="str">
        <f>IF(AO72&lt;&gt;"",VLOOKUP(AO72,B4:H40,7,FALSE),"")</f>
        <v/>
      </c>
      <c r="AX72" s="221" t="str">
        <f>IF(AO72&lt;&gt;"",VLOOKUP(AO72,B4:H40,5,FALSE),"")</f>
        <v/>
      </c>
      <c r="AY72" s="221" t="str">
        <f>IF(AO72&lt;&gt;"",VLOOKUP(AO72,B4:J40,9,FALSE),"")</f>
        <v/>
      </c>
      <c r="AZ72" s="221" t="str">
        <f t="shared" ref="AZ72:AZ74" si="239">AV72</f>
        <v/>
      </c>
      <c r="BA72" s="221" t="str">
        <f>IF(AO72&lt;&gt;"",RANK(AZ72,AZ71:AZ74),"")</f>
        <v/>
      </c>
      <c r="BB72" s="221" t="str">
        <f>IF(AO72&lt;&gt;"",SUMPRODUCT((AZ71:AZ74=AZ72)*(AU71:AU74&gt;AU72)),"")</f>
        <v/>
      </c>
      <c r="BC72" s="221" t="str">
        <f>IF(AO72&lt;&gt;"",SUMPRODUCT((AZ71:AZ74=AZ72)*(AU71:AU74=AU72)*(AS71:AS74&gt;AS72)),"")</f>
        <v/>
      </c>
      <c r="BD72" s="221" t="str">
        <f>IF(AO72&lt;&gt;"",SUMPRODUCT((AZ71:AZ74=AZ72)*(AU71:AU74=AU72)*(AS71:AS74=AS72)*(AW71:AW74&gt;AW72)),"")</f>
        <v/>
      </c>
      <c r="BE72" s="221" t="str">
        <f>IF(AO72&lt;&gt;"",SUMPRODUCT((AZ71:AZ74=AZ72)*(AU71:AU74=AU72)*(AS71:AS74=AS72)*(AW71:AW74=AW72)*(AX71:AX74&gt;AX72)),"")</f>
        <v/>
      </c>
      <c r="BF72" s="221" t="str">
        <f>IF(AO72&lt;&gt;"",SUMPRODUCT((AZ71:AZ74=AZ72)*(AU71:AU74=AU72)*(AS71:AS74=AS72)*(AW71:AW74=AW72)*(AX71:AX74=AX72)*(AY71:AY74&gt;AY72)),"")</f>
        <v/>
      </c>
      <c r="BG72" s="221" t="str">
        <f>IF(AO72&lt;&gt;"",SUM(BA72:BF72)+1,"")</f>
        <v/>
      </c>
      <c r="EG72" s="221">
        <f ca="1">SUMPRODUCT((EG31:EG34=EG32)*(EF31:EF34=EF32)*(ED31:ED34&gt;ED32))+1</f>
        <v>1</v>
      </c>
      <c r="ER72" s="221">
        <f ca="1">IF(ES32&lt;&gt;"",SUMPRODUCT((EZ31:EZ34=EZ32)*(EY31:EY34=EY32)*(EW31:EW34=EW32)*(EX31:EX34=EX32)),"")</f>
        <v>4</v>
      </c>
      <c r="ES72" s="221" t="str">
        <f t="shared" ref="ES72:ES74" ca="1" si="240">IF(AND(ER72&lt;&gt;"",ER72&gt;1),ES32,"")</f>
        <v>Sweden</v>
      </c>
      <c r="ET72" s="221">
        <f ca="1">SUMPRODUCT((HX3:HX42=ES72)*(IA3:IA42=ES73)*(IB3:IB42="W"))+SUMPRODUCT((HX3:HX42=ES72)*(IA3:IA42=ES74)*(IB3:IB42="W"))+SUMPRODUCT((HX3:HX42=ES72)*(IA3:IA42=ES75)*(IB3:IB42="W"))+SUMPRODUCT((HX3:HX42=ES72)*(IA3:IA42=ES71)*(IB3:IB42="W"))+SUMPRODUCT((HX3:HX42=ES73)*(IA3:IA42=ES72)*(IC3:IC42="W"))+SUMPRODUCT((HX3:HX42=ES74)*(IA3:IA42=ES72)*(IC3:IC42="W"))+SUMPRODUCT((HX3:HX42=ES75)*(IA3:IA42=ES72)*(IC3:IC42="W"))+SUMPRODUCT((HX3:HX42=ES71)*(IA3:IA42=ES72)*(IC3:IC42="W"))</f>
        <v>0</v>
      </c>
      <c r="EU72" s="221">
        <f ca="1">SUMPRODUCT((HX3:HX42=ES72)*(IA3:IA42=ES73)*(IB3:IB42="D"))+SUMPRODUCT((HX3:HX42=ES72)*(IA3:IA42=ES74)*(IB3:IB42="D"))+SUMPRODUCT((HX3:HX42=ES72)*(IA3:IA42=ES75)*(IB3:IB42="D"))+SUMPRODUCT((HX3:HX42=ES72)*(IA3:IA42=ES71)*(IB3:IB42="D"))+SUMPRODUCT((HX3:HX42=ES73)*(IA3:IA42=ES72)*(IB3:IB42="D"))+SUMPRODUCT((HX3:HX42=ES74)*(IA3:IA42=ES72)*(IB3:IB42="D"))+SUMPRODUCT((HX3:HX42=ES75)*(IA3:IA42=ES72)*(IB3:IB42="D"))+SUMPRODUCT((HX3:HX42=ES71)*(IA3:IA42=ES72)*(IB3:IB42="D"))</f>
        <v>0</v>
      </c>
      <c r="EV72" s="221">
        <f ca="1">SUMPRODUCT((HX3:HX42=ES72)*(IA3:IA42=ES73)*(IB3:IB42="L"))+SUMPRODUCT((HX3:HX42=ES72)*(IA3:IA42=ES74)*(IB3:IB42="L"))+SUMPRODUCT((HX3:HX42=ES72)*(IA3:IA42=ES75)*(IB3:IB42="L"))+SUMPRODUCT((HX3:HX42=ES72)*(IA3:IA42=ES71)*(IB3:IB42="L"))+SUMPRODUCT((HX3:HX42=ES73)*(IA3:IA42=ES72)*(IC3:IC42="L"))+SUMPRODUCT((HX3:HX42=ES74)*(IA3:IA42=ES72)*(IC3:IC42="L"))+SUMPRODUCT((HX3:HX42=ES75)*(IA3:IA42=ES72)*(IC3:IC42="L"))+SUMPRODUCT((HX3:HX42=ES71)*(IA3:IA42=ES72)*(IC3:IC42="L"))</f>
        <v>0</v>
      </c>
      <c r="EW72" s="221">
        <f ca="1">SUMPRODUCT((HX3:HX42=ES72)*(IA3:IA42=ES73)*HY3:HY42)+SUMPRODUCT((HX3:HX42=ES72)*(IA3:IA42=ES74)*HY3:HY42)+SUMPRODUCT((HX3:HX42=ES72)*(IA3:IA42=ES75)*HY3:HY42)+SUMPRODUCT((HX3:HX42=ES72)*(IA3:IA42=ES71)*HY3:HY42)+SUMPRODUCT((HX3:HX42=ES73)*(IA3:IA42=ES72)*HZ3:HZ42)+SUMPRODUCT((HX3:HX42=ES74)*(IA3:IA42=ES72)*HZ3:HZ42)+SUMPRODUCT((HX3:HX42=ES75)*(IA3:IA42=ES72)*HZ3:HZ42)+SUMPRODUCT((HX3:HX42=ES71)*(IA3:IA42=ES72)*HZ3:HZ42)</f>
        <v>0</v>
      </c>
      <c r="EX72" s="221">
        <f ca="1">SUMPRODUCT((HX3:HX42=ES72)*(IA3:IA42=ES73)*HZ3:HZ42)+SUMPRODUCT((HX3:HX42=ES72)*(IA3:IA42=ES74)*HZ3:HZ42)+SUMPRODUCT((HX3:HX42=ES72)*(IA3:IA42=ES75)*HZ3:HZ42)+SUMPRODUCT((HX3:HX42=ES72)*(IA3:IA42=ES71)*HZ3:HZ42)+SUMPRODUCT((HX3:HX42=ES73)*(IA3:IA42=ES72)*HY3:HY42)+SUMPRODUCT((HX3:HX42=ES74)*(IA3:IA42=ES72)*HY3:HY42)+SUMPRODUCT((HX3:HX42=ES75)*(IA3:IA42=ES72)*HY3:HY42)+SUMPRODUCT((HX3:HX42=ES71)*(IA3:IA42=ES72)*HY3:HY42)</f>
        <v>0</v>
      </c>
      <c r="EY72" s="221">
        <f ca="1">EW72-EX72+1000</f>
        <v>1000</v>
      </c>
      <c r="EZ72" s="221">
        <f t="shared" ref="EZ72:EZ74" ca="1" si="241">IF(ES72&lt;&gt;"",ET72*3+EU72*1,"")</f>
        <v>0</v>
      </c>
      <c r="FA72" s="221">
        <f ca="1">IF(ES72&lt;&gt;"",VLOOKUP(ES72,DZ4:EF40,7,FALSE),"")</f>
        <v>1000</v>
      </c>
      <c r="FB72" s="221">
        <f ca="1">IF(ES72&lt;&gt;"",VLOOKUP(ES72,DZ4:EF40,5,FALSE),"")</f>
        <v>0</v>
      </c>
      <c r="FC72" s="221">
        <f ca="1">IF(ES72&lt;&gt;"",VLOOKUP(ES72,DZ4:EH40,9,FALSE),"")</f>
        <v>11</v>
      </c>
      <c r="FD72" s="221">
        <f t="shared" ref="FD72:FD74" ca="1" si="242">EZ72</f>
        <v>0</v>
      </c>
      <c r="FE72" s="221">
        <f ca="1">IF(ES72&lt;&gt;"",RANK(FD72,FD71:FD74),"")</f>
        <v>1</v>
      </c>
      <c r="FF72" s="221">
        <f ca="1">IF(ES72&lt;&gt;"",SUMPRODUCT((FD71:FD74=FD72)*(EY71:EY74&gt;EY72)),"")</f>
        <v>0</v>
      </c>
      <c r="FG72" s="221">
        <f ca="1">IF(ES72&lt;&gt;"",SUMPRODUCT((FD71:FD74=FD72)*(EY71:EY74=EY72)*(EW71:EW74&gt;EW72)),"")</f>
        <v>0</v>
      </c>
      <c r="FH72" s="221">
        <f ca="1">IF(ES72&lt;&gt;"",SUMPRODUCT((FD71:FD74=FD72)*(EY71:EY74=EY72)*(EW71:EW74=EW72)*(FA71:FA74&gt;FA72)),"")</f>
        <v>0</v>
      </c>
      <c r="FI72" s="221">
        <f ca="1">IF(ES72&lt;&gt;"",SUMPRODUCT((FD71:FD74=FD72)*(EY71:EY74=EY72)*(EW71:EW74=EW72)*(FA71:FA74=FA72)*(FB71:FB74&gt;FB72)),"")</f>
        <v>0</v>
      </c>
      <c r="FJ72" s="221">
        <f ca="1">IF(ES72&lt;&gt;"",SUMPRODUCT((FD71:FD74=FD72)*(EY71:EY74=EY72)*(EW71:EW74=EW72)*(FA71:FA74=FA72)*(FB71:FB74=FB72)*(FC71:FC74&gt;FC72)),"")</f>
        <v>2</v>
      </c>
      <c r="FK72" s="221">
        <f ca="1">IF(ES72&lt;&gt;"",SUM(FE72:FJ72),"")</f>
        <v>3</v>
      </c>
      <c r="FL72" s="221" t="str">
        <f ca="1">IF(FM32&lt;&gt;"",SUMPRODUCT((FT31:FT34=FT32)*(FS31:FS34=FS32)*(FQ31:FQ34=FQ32)*(FR31:FR34=FR32)),"")</f>
        <v/>
      </c>
      <c r="FM72" s="221" t="str">
        <f t="shared" ref="FM72:FM74" ca="1" si="243">IF(AND(FL72&lt;&gt;"",FL72&gt;1),FM32,"")</f>
        <v/>
      </c>
      <c r="FN72" s="221">
        <f ca="1">SUMPRODUCT((HX3:HX42=FM72)*(IA3:IA42=FM73)*(IB3:IB42="W"))+SUMPRODUCT((HX3:HX42=FM72)*(IA3:IA42=FM74)*(IB3:IB42="W"))+SUMPRODUCT((HX3:HX42=FM72)*(IA3:IA42=FM75)*(IB3:IB42="W"))+SUMPRODUCT((HX3:HX42=FM73)*(IA3:IA42=FM72)*(IC3:IC42="W"))+SUMPRODUCT((HX3:HX42=FM74)*(IA3:IA42=FM72)*(IC3:IC42="W"))+SUMPRODUCT((HX3:HX42=FM75)*(IA3:IA42=FM72)*(IC3:IC42="W"))</f>
        <v>0</v>
      </c>
      <c r="FO72" s="221">
        <f ca="1">SUMPRODUCT((HX3:HX42=FM72)*(IA3:IA42=FM73)*(IB3:IB42="D"))+SUMPRODUCT((HX3:HX42=FM72)*(IA3:IA42=FM74)*(IB3:IB42="D"))+SUMPRODUCT((HX3:HX42=FM72)*(IA3:IA42=FM75)*(IB3:IB42="D"))+SUMPRODUCT((HX3:HX42=FM73)*(IA3:IA42=FM72)*(IB3:IB42="D"))+SUMPRODUCT((HX3:HX42=FM74)*(IA3:IA42=FM72)*(IB3:IB42="D"))+SUMPRODUCT((HX3:HX42=FM75)*(IA3:IA42=FM72)*(IB3:IB42="D"))</f>
        <v>0</v>
      </c>
      <c r="FP72" s="221">
        <f ca="1">SUMPRODUCT((HX3:HX42=FM72)*(IA3:IA42=FM73)*(IB3:IB42="L"))+SUMPRODUCT((HX3:HX42=FM72)*(IA3:IA42=FM74)*(IB3:IB42="L"))+SUMPRODUCT((HX3:HX42=FM72)*(IA3:IA42=FM75)*(IB3:IB42="L"))+SUMPRODUCT((HX3:HX42=FM73)*(IA3:IA42=FM72)*(IC3:IC42="L"))+SUMPRODUCT((HX3:HX42=FM74)*(IA3:IA42=FM72)*(IC3:IC42="L"))+SUMPRODUCT((HX3:HX42=FM75)*(IA3:IA42=FM72)*(IC3:IC42="L"))</f>
        <v>0</v>
      </c>
      <c r="FQ72" s="221">
        <f ca="1">SUMPRODUCT((HX3:HX42=FM72)*(IA3:IA42=FM73)*HY3:HY42)+SUMPRODUCT((HX3:HX42=FM72)*(IA3:IA42=FM74)*HY3:HY42)+SUMPRODUCT((HX3:HX42=FM72)*(IA3:IA42=FM75)*HY3:HY42)+SUMPRODUCT((HX3:HX42=FM72)*(IA3:IA42=FM71)*HY3:HY42)+SUMPRODUCT((HX3:HX42=FM73)*(IA3:IA42=FM72)*HZ3:HZ42)+SUMPRODUCT((HX3:HX42=FM74)*(IA3:IA42=FM72)*HZ3:HZ42)+SUMPRODUCT((HX3:HX42=FM75)*(IA3:IA42=FM72)*HZ3:HZ42)+SUMPRODUCT((HX3:HX42=FM71)*(IA3:IA42=FM72)*HZ3:HZ42)</f>
        <v>0</v>
      </c>
      <c r="FR72" s="221">
        <f ca="1">SUMPRODUCT((HX3:HX42=FM72)*(IA3:IA42=FM73)*HZ3:HZ42)+SUMPRODUCT((HX3:HX42=FM72)*(IA3:IA42=FM74)*HZ3:HZ42)+SUMPRODUCT((HX3:HX42=FM72)*(IA3:IA42=FM75)*HZ3:HZ42)+SUMPRODUCT((HX3:HX42=FM72)*(IA3:IA42=FM71)*HZ3:HZ42)+SUMPRODUCT((HX3:HX42=FM73)*(IA3:IA42=FM72)*HY3:HY42)+SUMPRODUCT((HX3:HX42=FM74)*(IA3:IA42=FM72)*HY3:HY42)+SUMPRODUCT((HX3:HX42=FM75)*(IA3:IA42=FM72)*HY3:HY42)+SUMPRODUCT((HX3:HX42=FM71)*(IA3:IA42=FM72)*HY3:HY42)</f>
        <v>0</v>
      </c>
      <c r="FS72" s="221">
        <f ca="1">FQ72-FR72+1000</f>
        <v>1000</v>
      </c>
      <c r="FT72" s="221" t="str">
        <f t="shared" ref="FT72:FT74" ca="1" si="244">IF(FM72&lt;&gt;"",FN72*3+FO72*1,"")</f>
        <v/>
      </c>
      <c r="FU72" s="221" t="str">
        <f ca="1">IF(FM72&lt;&gt;"",VLOOKUP(FM72,DZ4:EF40,7,FALSE),"")</f>
        <v/>
      </c>
      <c r="FV72" s="221" t="str">
        <f ca="1">IF(FM72&lt;&gt;"",VLOOKUP(FM72,DZ4:EF40,5,FALSE),"")</f>
        <v/>
      </c>
      <c r="FW72" s="221" t="str">
        <f ca="1">IF(FM72&lt;&gt;"",VLOOKUP(FM72,DZ4:EH40,9,FALSE),"")</f>
        <v/>
      </c>
      <c r="FX72" s="221" t="str">
        <f t="shared" ref="FX72:FX74" ca="1" si="245">FT72</f>
        <v/>
      </c>
      <c r="FY72" s="221" t="str">
        <f ca="1">IF(FM72&lt;&gt;"",RANK(FX72,FX71:FX74),"")</f>
        <v/>
      </c>
      <c r="FZ72" s="221" t="str">
        <f ca="1">IF(FM72&lt;&gt;"",SUMPRODUCT((FX71:FX74=FX72)*(FS71:FS74&gt;FS72)),"")</f>
        <v/>
      </c>
      <c r="GA72" s="221" t="str">
        <f ca="1">IF(FM72&lt;&gt;"",SUMPRODUCT((FX71:FX74=FX72)*(FS71:FS74=FS72)*(FQ71:FQ74&gt;FQ72)),"")</f>
        <v/>
      </c>
      <c r="GB72" s="221" t="str">
        <f ca="1">IF(FM72&lt;&gt;"",SUMPRODUCT((FX71:FX74=FX72)*(FS71:FS74=FS72)*(FQ71:FQ74=FQ72)*(FU71:FU74&gt;FU72)),"")</f>
        <v/>
      </c>
      <c r="GC72" s="221" t="str">
        <f ca="1">IF(FM72&lt;&gt;"",SUMPRODUCT((FX71:FX74=FX72)*(FS71:FS74=FS72)*(FQ71:FQ74=FQ72)*(FU71:FU74=FU72)*(FV71:FV74&gt;FV72)),"")</f>
        <v/>
      </c>
      <c r="GD72" s="221" t="str">
        <f ca="1">IF(FM72&lt;&gt;"",SUMPRODUCT((FX71:FX74=FX72)*(FS71:FS74=FS72)*(FQ71:FQ74=FQ72)*(FU71:FU74=FU72)*(FV71:FV74=FV72)*(FW71:FW74&gt;FW72)),"")</f>
        <v/>
      </c>
      <c r="GE72" s="221" t="str">
        <f ca="1">IF(FM72&lt;&gt;"",SUM(FY72:GD72)+1,"")</f>
        <v/>
      </c>
    </row>
    <row r="73" spans="9:187" x14ac:dyDescent="0.2">
      <c r="I73" s="221">
        <f>SUMPRODUCT((I31:I34=I33)*(H31:H34=H33)*(F31:F34&gt;F33))+1</f>
        <v>1</v>
      </c>
      <c r="T73" s="221">
        <f>IF(U33&lt;&gt;"",SUMPRODUCT((AB31:AB34=AB33)*(AA31:AA34=AA33)*(Y31:Y34=Y33)*(Z31:Z34=Z33)),"")</f>
        <v>4</v>
      </c>
      <c r="U73" s="221" t="str">
        <f t="shared" si="234"/>
        <v>Italy</v>
      </c>
      <c r="V73" s="221">
        <f>SUMPRODUCT((CZ3:CZ42=U73)*(DC3:DC42=U74)*(DD3:DD42="W"))+SUMPRODUCT((CZ3:CZ42=U73)*(DC3:DC42=U75)*(DD3:DD42="W"))+SUMPRODUCT((CZ3:CZ42=U73)*(DC3:DC42=U71)*(DD3:DD42="W"))+SUMPRODUCT((CZ3:CZ42=U73)*(DC3:DC42=U72)*(DD3:DD42="W"))+SUMPRODUCT((CZ3:CZ42=U74)*(DC3:DC42=U73)*(DE3:DE42="W"))+SUMPRODUCT((CZ3:CZ42=U75)*(DC3:DC42=U73)*(DE3:DE42="W"))+SUMPRODUCT((CZ3:CZ42=U71)*(DC3:DC42=U73)*(DE3:DE42="W"))+SUMPRODUCT((CZ3:CZ42=U72)*(DC3:DC42=U73)*(DE3:DE42="W"))</f>
        <v>0</v>
      </c>
      <c r="W73" s="221">
        <f>SUMPRODUCT((CZ3:CZ42=U73)*(DC3:DC42=U74)*(DD3:DD42="D"))+SUMPRODUCT((CZ3:CZ42=U73)*(DC3:DC42=U75)*(DD3:DD42="D"))+SUMPRODUCT((CZ3:CZ42=U73)*(DC3:DC42=U71)*(DD3:DD42="D"))+SUMPRODUCT((CZ3:CZ42=U73)*(DC3:DC42=U72)*(DD3:DD42="D"))+SUMPRODUCT((CZ3:CZ42=U74)*(DC3:DC42=U73)*(DD3:DD42="D"))+SUMPRODUCT((CZ3:CZ42=U75)*(DC3:DC42=U73)*(DD3:DD42="D"))+SUMPRODUCT((CZ3:CZ42=U71)*(DC3:DC42=U73)*(DD3:DD42="D"))+SUMPRODUCT((CZ3:CZ42=U72)*(DC3:DC42=U73)*(DD3:DD42="D"))</f>
        <v>0</v>
      </c>
      <c r="X73" s="221">
        <f>SUMPRODUCT((CZ3:CZ42=U73)*(DC3:DC42=U74)*(DD3:DD42="L"))+SUMPRODUCT((CZ3:CZ42=U73)*(DC3:DC42=U75)*(DD3:DD42="L"))+SUMPRODUCT((CZ3:CZ42=U73)*(DC3:DC42=U71)*(DD3:DD42="L"))+SUMPRODUCT((CZ3:CZ42=U73)*(DC3:DC42=U72)*(DD3:DD42="L"))+SUMPRODUCT((CZ3:CZ42=U74)*(DC3:DC42=U73)*(DE3:DE42="L"))+SUMPRODUCT((CZ3:CZ42=U75)*(DC3:DC42=U73)*(DE3:DE42="L"))+SUMPRODUCT((CZ3:CZ42=U71)*(DC3:DC42=U73)*(DE3:DE42="L"))+SUMPRODUCT((CZ3:CZ42=U72)*(DC3:DC42=U73)*(DE3:DE42="L"))</f>
        <v>0</v>
      </c>
      <c r="Y73" s="221">
        <f>SUMPRODUCT((CZ3:CZ42=U73)*(DC3:DC42=U74)*DA3:DA42)+SUMPRODUCT((CZ3:CZ42=U73)*(DC3:DC42=U75)*DA3:DA42)+SUMPRODUCT((CZ3:CZ42=U73)*(DC3:DC42=U71)*DA3:DA42)+SUMPRODUCT((CZ3:CZ42=U73)*(DC3:DC42=U72)*DA3:DA42)+SUMPRODUCT((CZ3:CZ42=U74)*(DC3:DC42=U73)*DB3:DB42)+SUMPRODUCT((CZ3:CZ42=U75)*(DC3:DC42=U73)*DB3:DB42)+SUMPRODUCT((CZ3:CZ42=U71)*(DC3:DC42=U73)*DB3:DB42)+SUMPRODUCT((CZ3:CZ42=U72)*(DC3:DC42=U73)*DB3:DB42)</f>
        <v>0</v>
      </c>
      <c r="Z73" s="221">
        <f>SUMPRODUCT((CZ3:CZ42=U73)*(DC3:DC42=U74)*DB3:DB42)+SUMPRODUCT((CZ3:CZ42=U73)*(DC3:DC42=U75)*DB3:DB42)+SUMPRODUCT((CZ3:CZ42=U73)*(DC3:DC42=U71)*DB3:DB42)+SUMPRODUCT((CZ3:CZ42=U73)*(DC3:DC42=U72)*DB3:DB42)+SUMPRODUCT((CZ3:CZ42=U74)*(DC3:DC42=U73)*DA3:DA42)+SUMPRODUCT((CZ3:CZ42=U75)*(DC3:DC42=U73)*DA3:DA42)+SUMPRODUCT((CZ3:CZ42=U71)*(DC3:DC42=U73)*DA3:DA42)+SUMPRODUCT((CZ3:CZ42=U72)*(DC3:DC42=U73)*DA3:DA42)</f>
        <v>0</v>
      </c>
      <c r="AA73" s="221">
        <f>Y73-Z73+1000</f>
        <v>1000</v>
      </c>
      <c r="AB73" s="221">
        <f t="shared" si="235"/>
        <v>0</v>
      </c>
      <c r="AC73" s="221">
        <f>IF(U73&lt;&gt;"",VLOOKUP(U73,B4:H40,7,FALSE),"")</f>
        <v>1000</v>
      </c>
      <c r="AD73" s="221">
        <f>IF(U73&lt;&gt;"",VLOOKUP(U73,B4:H40,5,FALSE),"")</f>
        <v>0</v>
      </c>
      <c r="AE73" s="221">
        <f>IF(U73&lt;&gt;"",VLOOKUP(U73,B4:J40,9,FALSE),"")</f>
        <v>19</v>
      </c>
      <c r="AF73" s="221">
        <f t="shared" si="236"/>
        <v>0</v>
      </c>
      <c r="AG73" s="221">
        <f>IF(U73&lt;&gt;"",RANK(AF73,AF71:AF74),"")</f>
        <v>1</v>
      </c>
      <c r="AH73" s="221">
        <f>IF(U73&lt;&gt;"",SUMPRODUCT((AF71:AF74=AF73)*(AA71:AA74&gt;AA73)),"")</f>
        <v>0</v>
      </c>
      <c r="AI73" s="221">
        <f>IF(U73&lt;&gt;"",SUMPRODUCT((AF71:AF74=AF73)*(AA71:AA74=AA73)*(Y71:Y74&gt;Y73)),"")</f>
        <v>0</v>
      </c>
      <c r="AJ73" s="221">
        <f>IF(U73&lt;&gt;"",SUMPRODUCT((AF71:AF74=AF73)*(AA71:AA74=AA73)*(Y71:Y74=Y73)*(AC71:AC74&gt;AC73)),"")</f>
        <v>0</v>
      </c>
      <c r="AK73" s="221">
        <f>IF(U73&lt;&gt;"",SUMPRODUCT((AF71:AF74=AF73)*(AA71:AA74=AA73)*(Y71:Y74=Y73)*(AC71:AC74=AC73)*(AD71:AD74&gt;AD73)),"")</f>
        <v>0</v>
      </c>
      <c r="AL73" s="221">
        <f>IF(U73&lt;&gt;"",SUMPRODUCT((AF71:AF74=AF73)*(AA71:AA74=AA73)*(Y71:Y74=Y73)*(AC71:AC74=AC73)*(AD71:AD74=AD73)*(AE71:AE74&gt;AE73)),"")</f>
        <v>1</v>
      </c>
      <c r="AM73" s="221">
        <f>IF(U73&lt;&gt;"",SUM(AG73:AL73),"")</f>
        <v>2</v>
      </c>
      <c r="AN73" s="221" t="str">
        <f>IF(AO33&lt;&gt;"",SUMPRODUCT((AV31:AV34=AV33)*(AU31:AU34=AU33)*(AS31:AS34=AS33)*(AT31:AT34=AT33)),"")</f>
        <v/>
      </c>
      <c r="AO73" s="221" t="str">
        <f t="shared" si="237"/>
        <v/>
      </c>
      <c r="AP73" s="221">
        <f>SUMPRODUCT((CZ3:CZ42=AO73)*(DC3:DC42=AO74)*(DD3:DD42="W"))+SUMPRODUCT((CZ3:CZ42=AO73)*(DC3:DC42=AO75)*(DD3:DD42="W"))+SUMPRODUCT((CZ3:CZ42=AO73)*(DC3:DC42=AO72)*(DD3:DD42="W"))+SUMPRODUCT((CZ3:CZ42=AO74)*(DC3:DC42=AO73)*(DE3:DE42="W"))+SUMPRODUCT((CZ3:CZ42=AO75)*(DC3:DC42=AO73)*(DE3:DE42="W"))+SUMPRODUCT((CZ3:CZ42=AO72)*(DC3:DC42=AO73)*(DE3:DE42="W"))</f>
        <v>0</v>
      </c>
      <c r="AQ73" s="221">
        <f>SUMPRODUCT((CZ3:CZ42=AO73)*(DC3:DC42=AO74)*(DD3:DD42="D"))+SUMPRODUCT((CZ3:CZ42=AO73)*(DC3:DC42=AO75)*(DD3:DD42="D"))+SUMPRODUCT((CZ3:CZ42=AO73)*(DC3:DC42=AO72)*(DD3:DD42="D"))+SUMPRODUCT((CZ3:CZ42=AO74)*(DC3:DC42=AO73)*(DD3:DD42="D"))+SUMPRODUCT((CZ3:CZ42=AO75)*(DC3:DC42=AO73)*(DD3:DD42="D"))+SUMPRODUCT((CZ3:CZ42=AO72)*(DC3:DC42=AO73)*(DD3:DD42="D"))</f>
        <v>0</v>
      </c>
      <c r="AR73" s="221">
        <f>SUMPRODUCT((CZ3:CZ42=AO73)*(DC3:DC42=AO74)*(DD3:DD42="L"))+SUMPRODUCT((CZ3:CZ42=AO73)*(DC3:DC42=AO75)*(DD3:DD42="L"))+SUMPRODUCT((CZ3:CZ42=AO73)*(DC3:DC42=AO72)*(DD3:DD42="L"))+SUMPRODUCT((CZ3:CZ42=AO74)*(DC3:DC42=AO73)*(DE3:DE42="L"))+SUMPRODUCT((CZ3:CZ42=AO75)*(DC3:DC42=AO73)*(DE3:DE42="L"))+SUMPRODUCT((CZ3:CZ42=AO72)*(DC3:DC42=AO73)*(DE3:DE42="L"))</f>
        <v>0</v>
      </c>
      <c r="AS73" s="221">
        <f>SUMPRODUCT((CZ3:CZ42=AO73)*(DC3:DC42=AO74)*DA3:DA42)+SUMPRODUCT((CZ3:CZ42=AO73)*(DC3:DC42=AO75)*DA3:DA42)+SUMPRODUCT((CZ3:CZ42=AO73)*(DC3:DC42=AO71)*DA3:DA42)+SUMPRODUCT((CZ3:CZ42=AO73)*(DC3:DC42=AO72)*DA3:DA42)+SUMPRODUCT((CZ3:CZ42=AO74)*(DC3:DC42=AO73)*DB3:DB42)+SUMPRODUCT((CZ3:CZ42=AO75)*(DC3:DC42=AO73)*DB3:DB42)+SUMPRODUCT((CZ3:CZ42=AO71)*(DC3:DC42=AO73)*DB3:DB42)+SUMPRODUCT((CZ3:CZ42=AO72)*(DC3:DC42=AO73)*DB3:DB42)</f>
        <v>0</v>
      </c>
      <c r="AT73" s="221">
        <f>SUMPRODUCT((CZ3:CZ42=AO73)*(DC3:DC42=AO74)*DB3:DB42)+SUMPRODUCT((CZ3:CZ42=AO73)*(DC3:DC42=AO75)*DB3:DB42)+SUMPRODUCT((CZ3:CZ42=AO73)*(DC3:DC42=AO71)*DB3:DB42)+SUMPRODUCT((CZ3:CZ42=AO73)*(DC3:DC42=AO72)*DB3:DB42)+SUMPRODUCT((CZ3:CZ42=AO74)*(DC3:DC42=AO73)*DA3:DA42)+SUMPRODUCT((CZ3:CZ42=AO75)*(DC3:DC42=AO73)*DA3:DA42)+SUMPRODUCT((CZ3:CZ42=AO71)*(DC3:DC42=AO73)*DA3:DA42)+SUMPRODUCT((CZ3:CZ42=AO72)*(DC3:DC42=AO73)*DA3:DA42)</f>
        <v>0</v>
      </c>
      <c r="AU73" s="221">
        <f>AS73-AT73+1000</f>
        <v>1000</v>
      </c>
      <c r="AV73" s="221" t="str">
        <f t="shared" si="238"/>
        <v/>
      </c>
      <c r="AW73" s="221" t="str">
        <f>IF(AO73&lt;&gt;"",VLOOKUP(AO73,B4:H40,7,FALSE),"")</f>
        <v/>
      </c>
      <c r="AX73" s="221" t="str">
        <f>IF(AO73&lt;&gt;"",VLOOKUP(AO73,B4:H40,5,FALSE),"")</f>
        <v/>
      </c>
      <c r="AY73" s="221" t="str">
        <f>IF(AO73&lt;&gt;"",VLOOKUP(AO73,B4:J40,9,FALSE),"")</f>
        <v/>
      </c>
      <c r="AZ73" s="221" t="str">
        <f t="shared" si="239"/>
        <v/>
      </c>
      <c r="BA73" s="221" t="str">
        <f>IF(AO73&lt;&gt;"",RANK(AZ73,AZ71:AZ74),"")</f>
        <v/>
      </c>
      <c r="BB73" s="221" t="str">
        <f>IF(AO73&lt;&gt;"",SUMPRODUCT((AZ71:AZ74=AZ73)*(AU71:AU74&gt;AU73)),"")</f>
        <v/>
      </c>
      <c r="BC73" s="221" t="str">
        <f>IF(AO73&lt;&gt;"",SUMPRODUCT((AZ71:AZ74=AZ73)*(AU71:AU74=AU73)*(AS71:AS74&gt;AS73)),"")</f>
        <v/>
      </c>
      <c r="BD73" s="221" t="str">
        <f>IF(AO73&lt;&gt;"",SUMPRODUCT((AZ71:AZ74=AZ73)*(AU71:AU74=AU73)*(AS71:AS74=AS73)*(AW71:AW74&gt;AW73)),"")</f>
        <v/>
      </c>
      <c r="BE73" s="221" t="str">
        <f>IF(AO73&lt;&gt;"",SUMPRODUCT((AZ71:AZ74=AZ73)*(AU71:AU74=AU73)*(AS71:AS74=AS73)*(AW71:AW74=AW73)*(AX71:AX74&gt;AX73)),"")</f>
        <v/>
      </c>
      <c r="BF73" s="221" t="str">
        <f>IF(AO73&lt;&gt;"",SUMPRODUCT((AZ71:AZ74=AZ73)*(AU71:AU74=AU73)*(AS71:AS74=AS73)*(AW71:AW74=AW73)*(AX71:AX74=AX73)*(AY71:AY74&gt;AY73)),"")</f>
        <v/>
      </c>
      <c r="BG73" s="221" t="str">
        <f t="shared" ref="BG73:BG74" si="246">IF(AO73&lt;&gt;"",SUM(BA73:BF73)+1,"")</f>
        <v/>
      </c>
      <c r="EG73" s="221">
        <f ca="1">SUMPRODUCT((EG31:EG34=EG33)*(EF31:EF34=EF33)*(ED31:ED34&gt;ED33))+1</f>
        <v>1</v>
      </c>
      <c r="ER73" s="221">
        <f ca="1">IF(ES33&lt;&gt;"",SUMPRODUCT((EZ31:EZ34=EZ33)*(EY31:EY34=EY33)*(EW31:EW34=EW33)*(EX31:EX34=EX33)),"")</f>
        <v>4</v>
      </c>
      <c r="ES73" s="221" t="str">
        <f t="shared" ca="1" si="240"/>
        <v>Italy</v>
      </c>
      <c r="ET73" s="221">
        <f ca="1">SUMPRODUCT((HX3:HX42=ES73)*(IA3:IA42=ES74)*(IB3:IB42="W"))+SUMPRODUCT((HX3:HX42=ES73)*(IA3:IA42=ES75)*(IB3:IB42="W"))+SUMPRODUCT((HX3:HX42=ES73)*(IA3:IA42=ES71)*(IB3:IB42="W"))+SUMPRODUCT((HX3:HX42=ES73)*(IA3:IA42=ES72)*(IB3:IB42="W"))+SUMPRODUCT((HX3:HX42=ES74)*(IA3:IA42=ES73)*(IC3:IC42="W"))+SUMPRODUCT((HX3:HX42=ES75)*(IA3:IA42=ES73)*(IC3:IC42="W"))+SUMPRODUCT((HX3:HX42=ES71)*(IA3:IA42=ES73)*(IC3:IC42="W"))+SUMPRODUCT((HX3:HX42=ES72)*(IA3:IA42=ES73)*(IC3:IC42="W"))</f>
        <v>0</v>
      </c>
      <c r="EU73" s="221">
        <f ca="1">SUMPRODUCT((HX3:HX42=ES73)*(IA3:IA42=ES74)*(IB3:IB42="D"))+SUMPRODUCT((HX3:HX42=ES73)*(IA3:IA42=ES75)*(IB3:IB42="D"))+SUMPRODUCT((HX3:HX42=ES73)*(IA3:IA42=ES71)*(IB3:IB42="D"))+SUMPRODUCT((HX3:HX42=ES73)*(IA3:IA42=ES72)*(IB3:IB42="D"))+SUMPRODUCT((HX3:HX42=ES74)*(IA3:IA42=ES73)*(IB3:IB42="D"))+SUMPRODUCT((HX3:HX42=ES75)*(IA3:IA42=ES73)*(IB3:IB42="D"))+SUMPRODUCT((HX3:HX42=ES71)*(IA3:IA42=ES73)*(IB3:IB42="D"))+SUMPRODUCT((HX3:HX42=ES72)*(IA3:IA42=ES73)*(IB3:IB42="D"))</f>
        <v>0</v>
      </c>
      <c r="EV73" s="221">
        <f ca="1">SUMPRODUCT((HX3:HX42=ES73)*(IA3:IA42=ES74)*(IB3:IB42="L"))+SUMPRODUCT((HX3:HX42=ES73)*(IA3:IA42=ES75)*(IB3:IB42="L"))+SUMPRODUCT((HX3:HX42=ES73)*(IA3:IA42=ES71)*(IB3:IB42="L"))+SUMPRODUCT((HX3:HX42=ES73)*(IA3:IA42=ES72)*(IB3:IB42="L"))+SUMPRODUCT((HX3:HX42=ES74)*(IA3:IA42=ES73)*(IC3:IC42="L"))+SUMPRODUCT((HX3:HX42=ES75)*(IA3:IA42=ES73)*(IC3:IC42="L"))+SUMPRODUCT((HX3:HX42=ES71)*(IA3:IA42=ES73)*(IC3:IC42="L"))+SUMPRODUCT((HX3:HX42=ES72)*(IA3:IA42=ES73)*(IC3:IC42="L"))</f>
        <v>0</v>
      </c>
      <c r="EW73" s="221">
        <f ca="1">SUMPRODUCT((HX3:HX42=ES73)*(IA3:IA42=ES74)*HY3:HY42)+SUMPRODUCT((HX3:HX42=ES73)*(IA3:IA42=ES75)*HY3:HY42)+SUMPRODUCT((HX3:HX42=ES73)*(IA3:IA42=ES71)*HY3:HY42)+SUMPRODUCT((HX3:HX42=ES73)*(IA3:IA42=ES72)*HY3:HY42)+SUMPRODUCT((HX3:HX42=ES74)*(IA3:IA42=ES73)*HZ3:HZ42)+SUMPRODUCT((HX3:HX42=ES75)*(IA3:IA42=ES73)*HZ3:HZ42)+SUMPRODUCT((HX3:HX42=ES71)*(IA3:IA42=ES73)*HZ3:HZ42)+SUMPRODUCT((HX3:HX42=ES72)*(IA3:IA42=ES73)*HZ3:HZ42)</f>
        <v>0</v>
      </c>
      <c r="EX73" s="221">
        <f ca="1">SUMPRODUCT((HX3:HX42=ES73)*(IA3:IA42=ES74)*HZ3:HZ42)+SUMPRODUCT((HX3:HX42=ES73)*(IA3:IA42=ES75)*HZ3:HZ42)+SUMPRODUCT((HX3:HX42=ES73)*(IA3:IA42=ES71)*HZ3:HZ42)+SUMPRODUCT((HX3:HX42=ES73)*(IA3:IA42=ES72)*HZ3:HZ42)+SUMPRODUCT((HX3:HX42=ES74)*(IA3:IA42=ES73)*HY3:HY42)+SUMPRODUCT((HX3:HX42=ES75)*(IA3:IA42=ES73)*HY3:HY42)+SUMPRODUCT((HX3:HX42=ES71)*(IA3:IA42=ES73)*HY3:HY42)+SUMPRODUCT((HX3:HX42=ES72)*(IA3:IA42=ES73)*HY3:HY42)</f>
        <v>0</v>
      </c>
      <c r="EY73" s="221">
        <f ca="1">EW73-EX73+1000</f>
        <v>1000</v>
      </c>
      <c r="EZ73" s="221">
        <f t="shared" ca="1" si="241"/>
        <v>0</v>
      </c>
      <c r="FA73" s="221">
        <f ca="1">IF(ES73&lt;&gt;"",VLOOKUP(ES73,DZ4:EF40,7,FALSE),"")</f>
        <v>1000</v>
      </c>
      <c r="FB73" s="221">
        <f ca="1">IF(ES73&lt;&gt;"",VLOOKUP(ES73,DZ4:EF40,5,FALSE),"")</f>
        <v>0</v>
      </c>
      <c r="FC73" s="221">
        <f ca="1">IF(ES73&lt;&gt;"",VLOOKUP(ES73,DZ4:EH40,9,FALSE),"")</f>
        <v>19</v>
      </c>
      <c r="FD73" s="221">
        <f t="shared" ca="1" si="242"/>
        <v>0</v>
      </c>
      <c r="FE73" s="221">
        <f ca="1">IF(ES73&lt;&gt;"",RANK(FD73,FD71:FD74),"")</f>
        <v>1</v>
      </c>
      <c r="FF73" s="221">
        <f ca="1">IF(ES73&lt;&gt;"",SUMPRODUCT((FD71:FD74=FD73)*(EY71:EY74&gt;EY73)),"")</f>
        <v>0</v>
      </c>
      <c r="FG73" s="221">
        <f ca="1">IF(ES73&lt;&gt;"",SUMPRODUCT((FD71:FD74=FD73)*(EY71:EY74=EY73)*(EW71:EW74&gt;EW73)),"")</f>
        <v>0</v>
      </c>
      <c r="FH73" s="221">
        <f ca="1">IF(ES73&lt;&gt;"",SUMPRODUCT((FD71:FD74=FD73)*(EY71:EY74=EY73)*(EW71:EW74=EW73)*(FA71:FA74&gt;FA73)),"")</f>
        <v>0</v>
      </c>
      <c r="FI73" s="221">
        <f ca="1">IF(ES73&lt;&gt;"",SUMPRODUCT((FD71:FD74=FD73)*(EY71:EY74=EY73)*(EW71:EW74=EW73)*(FA71:FA74=FA73)*(FB71:FB74&gt;FB73)),"")</f>
        <v>0</v>
      </c>
      <c r="FJ73" s="221">
        <f ca="1">IF(ES73&lt;&gt;"",SUMPRODUCT((FD71:FD74=FD73)*(EY71:EY74=EY73)*(EW71:EW74=EW73)*(FA71:FA74=FA73)*(FB71:FB74=FB73)*(FC71:FC74&gt;FC73)),"")</f>
        <v>1</v>
      </c>
      <c r="FK73" s="221">
        <f ca="1">IF(ES73&lt;&gt;"",SUM(FE73:FJ73),"")</f>
        <v>2</v>
      </c>
      <c r="FL73" s="221" t="str">
        <f ca="1">IF(FM33&lt;&gt;"",SUMPRODUCT((FT31:FT34=FT33)*(FS31:FS34=FS33)*(FQ31:FQ34=FQ33)*(FR31:FR34=FR33)),"")</f>
        <v/>
      </c>
      <c r="FM73" s="221" t="str">
        <f t="shared" ca="1" si="243"/>
        <v/>
      </c>
      <c r="FN73" s="221">
        <f ca="1">SUMPRODUCT((HX3:HX42=FM73)*(IA3:IA42=FM74)*(IB3:IB42="W"))+SUMPRODUCT((HX3:HX42=FM73)*(IA3:IA42=FM75)*(IB3:IB42="W"))+SUMPRODUCT((HX3:HX42=FM73)*(IA3:IA42=FM72)*(IB3:IB42="W"))+SUMPRODUCT((HX3:HX42=FM74)*(IA3:IA42=FM73)*(IC3:IC42="W"))+SUMPRODUCT((HX3:HX42=FM75)*(IA3:IA42=FM73)*(IC3:IC42="W"))+SUMPRODUCT((HX3:HX42=FM72)*(IA3:IA42=FM73)*(IC3:IC42="W"))</f>
        <v>0</v>
      </c>
      <c r="FO73" s="221">
        <f ca="1">SUMPRODUCT((HX3:HX42=FM73)*(IA3:IA42=FM74)*(IB3:IB42="D"))+SUMPRODUCT((HX3:HX42=FM73)*(IA3:IA42=FM75)*(IB3:IB42="D"))+SUMPRODUCT((HX3:HX42=FM73)*(IA3:IA42=FM72)*(IB3:IB42="D"))+SUMPRODUCT((HX3:HX42=FM74)*(IA3:IA42=FM73)*(IB3:IB42="D"))+SUMPRODUCT((HX3:HX42=FM75)*(IA3:IA42=FM73)*(IB3:IB42="D"))+SUMPRODUCT((HX3:HX42=FM72)*(IA3:IA42=FM73)*(IB3:IB42="D"))</f>
        <v>0</v>
      </c>
      <c r="FP73" s="221">
        <f ca="1">SUMPRODUCT((HX3:HX42=FM73)*(IA3:IA42=FM74)*(IB3:IB42="L"))+SUMPRODUCT((HX3:HX42=FM73)*(IA3:IA42=FM75)*(IB3:IB42="L"))+SUMPRODUCT((HX3:HX42=FM73)*(IA3:IA42=FM72)*(IB3:IB42="L"))+SUMPRODUCT((HX3:HX42=FM74)*(IA3:IA42=FM73)*(IC3:IC42="L"))+SUMPRODUCT((HX3:HX42=FM75)*(IA3:IA42=FM73)*(IC3:IC42="L"))+SUMPRODUCT((HX3:HX42=FM72)*(IA3:IA42=FM73)*(IC3:IC42="L"))</f>
        <v>0</v>
      </c>
      <c r="FQ73" s="221">
        <f ca="1">SUMPRODUCT((HX3:HX42=FM73)*(IA3:IA42=FM74)*HY3:HY42)+SUMPRODUCT((HX3:HX42=FM73)*(IA3:IA42=FM75)*HY3:HY42)+SUMPRODUCT((HX3:HX42=FM73)*(IA3:IA42=FM71)*HY3:HY42)+SUMPRODUCT((HX3:HX42=FM73)*(IA3:IA42=FM72)*HY3:HY42)+SUMPRODUCT((HX3:HX42=FM74)*(IA3:IA42=FM73)*HZ3:HZ42)+SUMPRODUCT((HX3:HX42=FM75)*(IA3:IA42=FM73)*HZ3:HZ42)+SUMPRODUCT((HX3:HX42=FM71)*(IA3:IA42=FM73)*HZ3:HZ42)+SUMPRODUCT((HX3:HX42=FM72)*(IA3:IA42=FM73)*HZ3:HZ42)</f>
        <v>0</v>
      </c>
      <c r="FR73" s="221">
        <f ca="1">SUMPRODUCT((HX3:HX42=FM73)*(IA3:IA42=FM74)*HZ3:HZ42)+SUMPRODUCT((HX3:HX42=FM73)*(IA3:IA42=FM75)*HZ3:HZ42)+SUMPRODUCT((HX3:HX42=FM73)*(IA3:IA42=FM71)*HZ3:HZ42)+SUMPRODUCT((HX3:HX42=FM73)*(IA3:IA42=FM72)*HZ3:HZ42)+SUMPRODUCT((HX3:HX42=FM74)*(IA3:IA42=FM73)*HY3:HY42)+SUMPRODUCT((HX3:HX42=FM75)*(IA3:IA42=FM73)*HY3:HY42)+SUMPRODUCT((HX3:HX42=FM71)*(IA3:IA42=FM73)*HY3:HY42)+SUMPRODUCT((HX3:HX42=FM72)*(IA3:IA42=FM73)*HY3:HY42)</f>
        <v>0</v>
      </c>
      <c r="FS73" s="221">
        <f ca="1">FQ73-FR73+1000</f>
        <v>1000</v>
      </c>
      <c r="FT73" s="221" t="str">
        <f t="shared" ca="1" si="244"/>
        <v/>
      </c>
      <c r="FU73" s="221" t="str">
        <f ca="1">IF(FM73&lt;&gt;"",VLOOKUP(FM73,DZ4:EF40,7,FALSE),"")</f>
        <v/>
      </c>
      <c r="FV73" s="221" t="str">
        <f ca="1">IF(FM73&lt;&gt;"",VLOOKUP(FM73,DZ4:EF40,5,FALSE),"")</f>
        <v/>
      </c>
      <c r="FW73" s="221" t="str">
        <f ca="1">IF(FM73&lt;&gt;"",VLOOKUP(FM73,DZ4:EH40,9,FALSE),"")</f>
        <v/>
      </c>
      <c r="FX73" s="221" t="str">
        <f t="shared" ca="1" si="245"/>
        <v/>
      </c>
      <c r="FY73" s="221" t="str">
        <f ca="1">IF(FM73&lt;&gt;"",RANK(FX73,FX71:FX74),"")</f>
        <v/>
      </c>
      <c r="FZ73" s="221" t="str">
        <f ca="1">IF(FM73&lt;&gt;"",SUMPRODUCT((FX71:FX74=FX73)*(FS71:FS74&gt;FS73)),"")</f>
        <v/>
      </c>
      <c r="GA73" s="221" t="str">
        <f ca="1">IF(FM73&lt;&gt;"",SUMPRODUCT((FX71:FX74=FX73)*(FS71:FS74=FS73)*(FQ71:FQ74&gt;FQ73)),"")</f>
        <v/>
      </c>
      <c r="GB73" s="221" t="str">
        <f ca="1">IF(FM73&lt;&gt;"",SUMPRODUCT((FX71:FX74=FX73)*(FS71:FS74=FS73)*(FQ71:FQ74=FQ73)*(FU71:FU74&gt;FU73)),"")</f>
        <v/>
      </c>
      <c r="GC73" s="221" t="str">
        <f ca="1">IF(FM73&lt;&gt;"",SUMPRODUCT((FX71:FX74=FX73)*(FS71:FS74=FS73)*(FQ71:FQ74=FQ73)*(FU71:FU74=FU73)*(FV71:FV74&gt;FV73)),"")</f>
        <v/>
      </c>
      <c r="GD73" s="221" t="str">
        <f ca="1">IF(FM73&lt;&gt;"",SUMPRODUCT((FX71:FX74=FX73)*(FS71:FS74=FS73)*(FQ71:FQ74=FQ73)*(FU71:FU74=FU73)*(FV71:FV74=FV73)*(FW71:FW74&gt;FW73)),"")</f>
        <v/>
      </c>
      <c r="GE73" s="221" t="str">
        <f t="shared" ref="GE73:GE74" ca="1" si="247">IF(FM73&lt;&gt;"",SUM(FY73:GD73)+1,"")</f>
        <v/>
      </c>
    </row>
    <row r="74" spans="9:187" x14ac:dyDescent="0.2">
      <c r="I74" s="221">
        <f>SUMPRODUCT((I31:I34=I34)*(H31:H34=H34)*(F31:F34&gt;F34))+1</f>
        <v>1</v>
      </c>
      <c r="T74" s="221">
        <f>IF(U34&lt;&gt;"",SUMPRODUCT((AB31:AB34=AB34)*(AA31:AA34=AA34)*(Y31:Y34=Y34)*(Z31:Z34=Z34)),"")</f>
        <v>4</v>
      </c>
      <c r="U74" s="221" t="str">
        <f t="shared" si="234"/>
        <v>Belgium</v>
      </c>
      <c r="V74" s="221">
        <f>SUMPRODUCT((CZ3:CZ42=U74)*(DC3:DC42=U75)*(DD3:DD42="W"))+SUMPRODUCT((CZ3:CZ42=U74)*(DC3:DC42=U71)*(DD3:DD42="W"))+SUMPRODUCT((CZ3:CZ42=U74)*(DC3:DC42=U72)*(DD3:DD42="W"))+SUMPRODUCT((CZ3:CZ42=U74)*(DC3:DC42=U73)*(DD3:DD42="W"))+SUMPRODUCT((CZ3:CZ42=U75)*(DC3:DC42=U74)*(DE3:DE42="W"))+SUMPRODUCT((CZ3:CZ42=U71)*(DC3:DC42=U74)*(DE3:DE42="W"))+SUMPRODUCT((CZ3:CZ42=U72)*(DC3:DC42=U74)*(DE3:DE42="W"))+SUMPRODUCT((CZ3:CZ42=U73)*(DC3:DC42=U74)*(DE3:DE42="W"))</f>
        <v>0</v>
      </c>
      <c r="W74" s="221">
        <f>SUMPRODUCT((CZ3:CZ42=U74)*(DC3:DC42=U75)*(DD3:DD42="D"))+SUMPRODUCT((CZ3:CZ42=U74)*(DC3:DC42=U71)*(DD3:DD42="D"))+SUMPRODUCT((CZ3:CZ42=U74)*(DC3:DC42=U72)*(DD3:DD42="D"))+SUMPRODUCT((CZ3:CZ42=U74)*(DC3:DC42=U73)*(DD3:DD42="D"))+SUMPRODUCT((CZ3:CZ42=U75)*(DC3:DC42=U74)*(DD3:DD42="D"))+SUMPRODUCT((CZ3:CZ42=U71)*(DC3:DC42=U74)*(DD3:DD42="D"))+SUMPRODUCT((CZ3:CZ42=U72)*(DC3:DC42=U74)*(DD3:DD42="D"))+SUMPRODUCT((CZ3:CZ42=U73)*(DC3:DC42=U74)*(DD3:DD42="D"))</f>
        <v>0</v>
      </c>
      <c r="X74" s="221">
        <f>SUMPRODUCT((CZ3:CZ42=U74)*(DC3:DC42=U75)*(DD3:DD42="L"))+SUMPRODUCT((CZ3:CZ42=U74)*(DC3:DC42=U71)*(DD3:DD42="L"))+SUMPRODUCT((CZ3:CZ42=U74)*(DC3:DC42=U72)*(DD3:DD42="L"))+SUMPRODUCT((CZ3:CZ42=U74)*(DC3:DC42=U73)*(DD3:DD42="L"))+SUMPRODUCT((CZ3:CZ42=U75)*(DC3:DC42=U74)*(DE3:DE42="L"))+SUMPRODUCT((CZ3:CZ42=U71)*(DC3:DC42=U74)*(DE3:DE42="L"))+SUMPRODUCT((CZ3:CZ42=U72)*(DC3:DC42=U74)*(DE3:DE42="L"))+SUMPRODUCT((CZ3:CZ42=U73)*(DC3:DC42=U74)*(DE3:DE42="L"))</f>
        <v>0</v>
      </c>
      <c r="Y74" s="221">
        <f>SUMPRODUCT((CZ3:CZ42=U74)*(DC3:DC42=U75)*DA3:DA42)+SUMPRODUCT((CZ3:CZ42=U74)*(DC3:DC42=U71)*DA3:DA42)+SUMPRODUCT((CZ3:CZ42=U74)*(DC3:DC42=U72)*DA3:DA42)+SUMPRODUCT((CZ3:CZ42=U74)*(DC3:DC42=U73)*DA3:DA42)+SUMPRODUCT((CZ3:CZ42=U75)*(DC3:DC42=U74)*DB3:DB42)+SUMPRODUCT((CZ3:CZ42=U71)*(DC3:DC42=U74)*DB3:DB42)+SUMPRODUCT((CZ3:CZ42=U72)*(DC3:DC42=U74)*DB3:DB42)+SUMPRODUCT((CZ3:CZ42=U73)*(DC3:DC42=U74)*DB3:DB42)</f>
        <v>0</v>
      </c>
      <c r="Z74" s="221">
        <f>SUMPRODUCT((CZ3:CZ42=U74)*(DC3:DC42=U75)*DB3:DB42)+SUMPRODUCT((CZ3:CZ42=U74)*(DC3:DC42=U71)*DB3:DB42)+SUMPRODUCT((CZ3:CZ42=U74)*(DC3:DC42=U72)*DB3:DB42)+SUMPRODUCT((CZ3:CZ42=U74)*(DC3:DC42=U73)*DB3:DB42)+SUMPRODUCT((CZ3:CZ42=U75)*(DC3:DC42=U74)*DA3:DA42)+SUMPRODUCT((CZ3:CZ42=U71)*(DC3:DC42=U74)*DA3:DA42)+SUMPRODUCT((CZ3:CZ42=U72)*(DC3:DC42=U74)*DA3:DA42)+SUMPRODUCT((CZ3:CZ42=U73)*(DC3:DC42=U74)*DA3:DA42)</f>
        <v>0</v>
      </c>
      <c r="AA74" s="221">
        <f>Y74-Z74+1000</f>
        <v>1000</v>
      </c>
      <c r="AB74" s="221">
        <f t="shared" si="235"/>
        <v>0</v>
      </c>
      <c r="AC74" s="221">
        <f>IF(U74&lt;&gt;"",VLOOKUP(U74,B4:H40,7,FALSE),"")</f>
        <v>1000</v>
      </c>
      <c r="AD74" s="221">
        <f>IF(U74&lt;&gt;"",VLOOKUP(U74,B4:H40,5,FALSE),"")</f>
        <v>0</v>
      </c>
      <c r="AE74" s="221">
        <f>IF(U74&lt;&gt;"",VLOOKUP(U74,B4:J40,9,FALSE),"")</f>
        <v>20</v>
      </c>
      <c r="AF74" s="221">
        <f t="shared" si="236"/>
        <v>0</v>
      </c>
      <c r="AG74" s="221">
        <f>IF(U74&lt;&gt;"",RANK(AF74,AF71:AF74),"")</f>
        <v>1</v>
      </c>
      <c r="AH74" s="221">
        <f>IF(U74&lt;&gt;"",SUMPRODUCT((AF71:AF74=AF74)*(AA71:AA74&gt;AA74)),"")</f>
        <v>0</v>
      </c>
      <c r="AI74" s="221">
        <f>IF(U74&lt;&gt;"",SUMPRODUCT((AF71:AF74=AF74)*(AA71:AA74=AA74)*(Y71:Y74&gt;Y74)),"")</f>
        <v>0</v>
      </c>
      <c r="AJ74" s="221">
        <f>IF(U74&lt;&gt;"",SUMPRODUCT((AF71:AF74=AF74)*(AA71:AA74=AA74)*(Y71:Y74=Y74)*(AC71:AC74&gt;AC74)),"")</f>
        <v>0</v>
      </c>
      <c r="AK74" s="221">
        <f>IF(U74&lt;&gt;"",SUMPRODUCT((AF71:AF74=AF74)*(AA71:AA74=AA74)*(Y71:Y74=Y74)*(AC71:AC74=AC74)*(AD71:AD74&gt;AD74)),"")</f>
        <v>0</v>
      </c>
      <c r="AL74" s="221">
        <f>IF(U74&lt;&gt;"",SUMPRODUCT((AF71:AF74=AF74)*(AA71:AA74=AA74)*(Y71:Y74=Y74)*(AC71:AC74=AC74)*(AD71:AD74=AD74)*(AE71:AE74&gt;AE74)),"")</f>
        <v>0</v>
      </c>
      <c r="AM74" s="221">
        <f>IF(U74&lt;&gt;"",SUM(AG74:AL74),"")</f>
        <v>1</v>
      </c>
      <c r="AN74" s="221" t="str">
        <f>IF(AO34&lt;&gt;"",SUMPRODUCT((AV31:AV34=AV34)*(AU31:AU34=AU34)*(AS31:AS34=AS34)*(AT31:AT34=AT34)),"")</f>
        <v/>
      </c>
      <c r="AO74" s="221" t="str">
        <f t="shared" si="237"/>
        <v/>
      </c>
      <c r="AP74" s="221" t="str">
        <f>IF(AO74&lt;&gt;"",SUMPRODUCT((CZ3:CZ42=AO74)*(DC3:DC42=AO75)*(DD3:DD42="W"))+SUMPRODUCT((CZ3:CZ42=AO74)*(DC3:DC42=AO72)*(DD3:DD42="W"))+SUMPRODUCT((CZ3:CZ42=AO74)*(DC3:DC42=AO73)*(DD3:DD42="W"))+SUMPRODUCT((CZ3:CZ42=AO75)*(DC3:DC42=AO74)*(DE3:DE42="W"))+SUMPRODUCT((CZ3:CZ42=AO72)*(DC3:DC42=AO74)*(DE3:DE42="W"))+SUMPRODUCT((CZ3:CZ42=AO73)*(DC3:DC42=AO74)*(DE3:DE42="W")),"")</f>
        <v/>
      </c>
      <c r="AQ74" s="221" t="str">
        <f>IF(AO74&lt;&gt;"",SUMPRODUCT((CZ3:CZ42=AO74)*(DC3:DC42=AO75)*(DD3:DD42="D"))+SUMPRODUCT((CZ3:CZ42=AO74)*(DC3:DC42=AO72)*(DD3:DD42="D"))+SUMPRODUCT((CZ3:CZ42=AO74)*(DC3:DC42=AO73)*(DD3:DD42="D"))+SUMPRODUCT((CZ3:CZ42=AO75)*(DC3:DC42=AO74)*(DD3:DD42="D"))+SUMPRODUCT((CZ3:CZ42=AO72)*(DC3:DC42=AO74)*(DD3:DD42="D"))+SUMPRODUCT((CZ3:CZ42=AO73)*(DC3:DC42=AO74)*(DD3:DD42="D")),"")</f>
        <v/>
      </c>
      <c r="AR74" s="221" t="str">
        <f>IF(AO74&lt;&gt;"",SUMPRODUCT((CZ3:CZ42=AO74)*(DC3:DC42=AO75)*(DD3:DD42="L"))+SUMPRODUCT((CZ3:CZ42=AO74)*(DC3:DC42=AO72)*(DD3:DD42="L"))+SUMPRODUCT((CZ3:CZ42=AO74)*(DC3:DC42=AO73)*(DD3:DD42="L"))+SUMPRODUCT((CZ3:CZ42=AO75)*(DC3:DC42=AO74)*(DE3:DE42="L"))+SUMPRODUCT((CZ3:CZ42=AO72)*(DC3:DC42=AO74)*(DE3:DE42="L"))+SUMPRODUCT((CZ3:CZ42=AO73)*(DC3:DC42=AO74)*(DE3:DE42="L")),"")</f>
        <v/>
      </c>
      <c r="AS74" s="221">
        <f>SUMPRODUCT((CZ3:CZ42=AO74)*(DC3:DC42=AO75)*DA3:DA42)+SUMPRODUCT((CZ3:CZ42=AO74)*(DC3:DC42=AO71)*DA3:DA42)+SUMPRODUCT((CZ3:CZ42=AO74)*(DC3:DC42=AO72)*DA3:DA42)+SUMPRODUCT((CZ3:CZ42=AO74)*(DC3:DC42=AO73)*DA3:DA42)+SUMPRODUCT((CZ3:CZ42=AO75)*(DC3:DC42=AO74)*DB3:DB42)+SUMPRODUCT((CZ3:CZ42=AO71)*(DC3:DC42=AO74)*DB3:DB42)+SUMPRODUCT((CZ3:CZ42=AO72)*(DC3:DC42=AO74)*DB3:DB42)+SUMPRODUCT((CZ3:CZ42=AO73)*(DC3:DC42=AO74)*DB3:DB42)</f>
        <v>0</v>
      </c>
      <c r="AT74" s="221">
        <f>SUMPRODUCT((CZ3:CZ42=AO74)*(DC3:DC42=AO75)*DB3:DB42)+SUMPRODUCT((CZ3:CZ42=AO74)*(DC3:DC42=AO71)*DB3:DB42)+SUMPRODUCT((CZ3:CZ42=AO74)*(DC3:DC42=AO72)*DB3:DB42)+SUMPRODUCT((CZ3:CZ42=AO74)*(DC3:DC42=AO73)*DB3:DB42)+SUMPRODUCT((CZ3:CZ42=AO75)*(DC3:DC42=AO74)*DA3:DA42)+SUMPRODUCT((CZ3:CZ42=AO71)*(DC3:DC42=AO74)*DA3:DA42)+SUMPRODUCT((CZ3:CZ42=AO72)*(DC3:DC42=AO74)*DA3:DA42)+SUMPRODUCT((CZ3:CZ42=AO73)*(DC3:DC42=AO74)*DA3:DA42)</f>
        <v>0</v>
      </c>
      <c r="AU74" s="221">
        <f>AS74-AT74+1000</f>
        <v>1000</v>
      </c>
      <c r="AV74" s="221" t="str">
        <f t="shared" si="238"/>
        <v/>
      </c>
      <c r="AW74" s="221" t="str">
        <f>IF(AO74&lt;&gt;"",VLOOKUP(AO74,B4:H40,7,FALSE),"")</f>
        <v/>
      </c>
      <c r="AX74" s="221" t="str">
        <f>IF(AO74&lt;&gt;"",VLOOKUP(AO74,B4:H40,5,FALSE),"")</f>
        <v/>
      </c>
      <c r="AY74" s="221" t="str">
        <f>IF(AO74&lt;&gt;"",VLOOKUP(AO74,B4:J40,9,FALSE),"")</f>
        <v/>
      </c>
      <c r="AZ74" s="221" t="str">
        <f t="shared" si="239"/>
        <v/>
      </c>
      <c r="BA74" s="221" t="str">
        <f>IF(AO74&lt;&gt;"",RANK(AZ74,AZ71:AZ74),"")</f>
        <v/>
      </c>
      <c r="BB74" s="221" t="str">
        <f>IF(AO74&lt;&gt;"",SUMPRODUCT((AZ71:AZ74=AZ74)*(AU71:AU74&gt;AU74)),"")</f>
        <v/>
      </c>
      <c r="BC74" s="221" t="str">
        <f>IF(AO74&lt;&gt;"",SUMPRODUCT((AZ71:AZ74=AZ74)*(AU71:AU74=AU74)*(AS71:AS74&gt;AS74)),"")</f>
        <v/>
      </c>
      <c r="BD74" s="221" t="str">
        <f>IF(AO74&lt;&gt;"",SUMPRODUCT((AZ71:AZ74=AZ74)*(AU71:AU74=AU74)*(AS71:AS74=AS74)*(AW71:AW74&gt;AW74)),"")</f>
        <v/>
      </c>
      <c r="BE74" s="221" t="str">
        <f>IF(AO74&lt;&gt;"",SUMPRODUCT((AZ71:AZ74=AZ74)*(AU71:AU74=AU74)*(AS71:AS74=AS74)*(AW71:AW74=AW74)*(AX71:AX74&gt;AX74)),"")</f>
        <v/>
      </c>
      <c r="BF74" s="221" t="str">
        <f>IF(AO74&lt;&gt;"",SUMPRODUCT((AZ71:AZ74=AZ74)*(AU71:AU74=AU74)*(AS71:AS74=AS74)*(AW71:AW74=AW74)*(AX71:AX74=AX74)*(AY71:AY74&gt;AY74)),"")</f>
        <v/>
      </c>
      <c r="BG74" s="221" t="str">
        <f t="shared" si="246"/>
        <v/>
      </c>
      <c r="EG74" s="221">
        <f ca="1">SUMPRODUCT((EG31:EG34=EG34)*(EF31:EF34=EF34)*(ED31:ED34&gt;ED34))+1</f>
        <v>1</v>
      </c>
      <c r="ER74" s="221">
        <f ca="1">IF(ES34&lt;&gt;"",SUMPRODUCT((EZ31:EZ34=EZ34)*(EY31:EY34=EY34)*(EW31:EW34=EW34)*(EX31:EX34=EX34)),"")</f>
        <v>4</v>
      </c>
      <c r="ES74" s="221" t="str">
        <f t="shared" ca="1" si="240"/>
        <v>Belgium</v>
      </c>
      <c r="ET74" s="221">
        <f ca="1">SUMPRODUCT((HX3:HX42=ES74)*(IA3:IA42=ES75)*(IB3:IB42="W"))+SUMPRODUCT((HX3:HX42=ES74)*(IA3:IA42=ES71)*(IB3:IB42="W"))+SUMPRODUCT((HX3:HX42=ES74)*(IA3:IA42=ES72)*(IB3:IB42="W"))+SUMPRODUCT((HX3:HX42=ES74)*(IA3:IA42=ES73)*(IB3:IB42="W"))+SUMPRODUCT((HX3:HX42=ES75)*(IA3:IA42=ES74)*(IC3:IC42="W"))+SUMPRODUCT((HX3:HX42=ES71)*(IA3:IA42=ES74)*(IC3:IC42="W"))+SUMPRODUCT((HX3:HX42=ES72)*(IA3:IA42=ES74)*(IC3:IC42="W"))+SUMPRODUCT((HX3:HX42=ES73)*(IA3:IA42=ES74)*(IC3:IC42="W"))</f>
        <v>0</v>
      </c>
      <c r="EU74" s="221">
        <f ca="1">SUMPRODUCT((HX3:HX42=ES74)*(IA3:IA42=ES75)*(IB3:IB42="D"))+SUMPRODUCT((HX3:HX42=ES74)*(IA3:IA42=ES71)*(IB3:IB42="D"))+SUMPRODUCT((HX3:HX42=ES74)*(IA3:IA42=ES72)*(IB3:IB42="D"))+SUMPRODUCT((HX3:HX42=ES74)*(IA3:IA42=ES73)*(IB3:IB42="D"))+SUMPRODUCT((HX3:HX42=ES75)*(IA3:IA42=ES74)*(IB3:IB42="D"))+SUMPRODUCT((HX3:HX42=ES71)*(IA3:IA42=ES74)*(IB3:IB42="D"))+SUMPRODUCT((HX3:HX42=ES72)*(IA3:IA42=ES74)*(IB3:IB42="D"))+SUMPRODUCT((HX3:HX42=ES73)*(IA3:IA42=ES74)*(IB3:IB42="D"))</f>
        <v>0</v>
      </c>
      <c r="EV74" s="221">
        <f ca="1">SUMPRODUCT((HX3:HX42=ES74)*(IA3:IA42=ES75)*(IB3:IB42="L"))+SUMPRODUCT((HX3:HX42=ES74)*(IA3:IA42=ES71)*(IB3:IB42="L"))+SUMPRODUCT((HX3:HX42=ES74)*(IA3:IA42=ES72)*(IB3:IB42="L"))+SUMPRODUCT((HX3:HX42=ES74)*(IA3:IA42=ES73)*(IB3:IB42="L"))+SUMPRODUCT((HX3:HX42=ES75)*(IA3:IA42=ES74)*(IC3:IC42="L"))+SUMPRODUCT((HX3:HX42=ES71)*(IA3:IA42=ES74)*(IC3:IC42="L"))+SUMPRODUCT((HX3:HX42=ES72)*(IA3:IA42=ES74)*(IC3:IC42="L"))+SUMPRODUCT((HX3:HX42=ES73)*(IA3:IA42=ES74)*(IC3:IC42="L"))</f>
        <v>0</v>
      </c>
      <c r="EW74" s="221">
        <f ca="1">SUMPRODUCT((HX3:HX42=ES74)*(IA3:IA42=ES75)*HY3:HY42)+SUMPRODUCT((HX3:HX42=ES74)*(IA3:IA42=ES71)*HY3:HY42)+SUMPRODUCT((HX3:HX42=ES74)*(IA3:IA42=ES72)*HY3:HY42)+SUMPRODUCT((HX3:HX42=ES74)*(IA3:IA42=ES73)*HY3:HY42)+SUMPRODUCT((HX3:HX42=ES75)*(IA3:IA42=ES74)*HZ3:HZ42)+SUMPRODUCT((HX3:HX42=ES71)*(IA3:IA42=ES74)*HZ3:HZ42)+SUMPRODUCT((HX3:HX42=ES72)*(IA3:IA42=ES74)*HZ3:HZ42)+SUMPRODUCT((HX3:HX42=ES73)*(IA3:IA42=ES74)*HZ3:HZ42)</f>
        <v>0</v>
      </c>
      <c r="EX74" s="221">
        <f ca="1">SUMPRODUCT((HX3:HX42=ES74)*(IA3:IA42=ES75)*HZ3:HZ42)+SUMPRODUCT((HX3:HX42=ES74)*(IA3:IA42=ES71)*HZ3:HZ42)+SUMPRODUCT((HX3:HX42=ES74)*(IA3:IA42=ES72)*HZ3:HZ42)+SUMPRODUCT((HX3:HX42=ES74)*(IA3:IA42=ES73)*HZ3:HZ42)+SUMPRODUCT((HX3:HX42=ES75)*(IA3:IA42=ES74)*HY3:HY42)+SUMPRODUCT((HX3:HX42=ES71)*(IA3:IA42=ES74)*HY3:HY42)+SUMPRODUCT((HX3:HX42=ES72)*(IA3:IA42=ES74)*HY3:HY42)+SUMPRODUCT((HX3:HX42=ES73)*(IA3:IA42=ES74)*HY3:HY42)</f>
        <v>0</v>
      </c>
      <c r="EY74" s="221">
        <f ca="1">EW74-EX74+1000</f>
        <v>1000</v>
      </c>
      <c r="EZ74" s="221">
        <f t="shared" ca="1" si="241"/>
        <v>0</v>
      </c>
      <c r="FA74" s="221">
        <f ca="1">IF(ES74&lt;&gt;"",VLOOKUP(ES74,DZ4:EF40,7,FALSE),"")</f>
        <v>1000</v>
      </c>
      <c r="FB74" s="221">
        <f ca="1">IF(ES74&lt;&gt;"",VLOOKUP(ES74,DZ4:EF40,5,FALSE),"")</f>
        <v>0</v>
      </c>
      <c r="FC74" s="221">
        <f ca="1">IF(ES74&lt;&gt;"",VLOOKUP(ES74,DZ4:EH40,9,FALSE),"")</f>
        <v>20</v>
      </c>
      <c r="FD74" s="221">
        <f t="shared" ca="1" si="242"/>
        <v>0</v>
      </c>
      <c r="FE74" s="221">
        <f ca="1">IF(ES74&lt;&gt;"",RANK(FD74,FD71:FD74),"")</f>
        <v>1</v>
      </c>
      <c r="FF74" s="221">
        <f ca="1">IF(ES74&lt;&gt;"",SUMPRODUCT((FD71:FD74=FD74)*(EY71:EY74&gt;EY74)),"")</f>
        <v>0</v>
      </c>
      <c r="FG74" s="221">
        <f ca="1">IF(ES74&lt;&gt;"",SUMPRODUCT((FD71:FD74=FD74)*(EY71:EY74=EY74)*(EW71:EW74&gt;EW74)),"")</f>
        <v>0</v>
      </c>
      <c r="FH74" s="221">
        <f ca="1">IF(ES74&lt;&gt;"",SUMPRODUCT((FD71:FD74=FD74)*(EY71:EY74=EY74)*(EW71:EW74=EW74)*(FA71:FA74&gt;FA74)),"")</f>
        <v>0</v>
      </c>
      <c r="FI74" s="221">
        <f ca="1">IF(ES74&lt;&gt;"",SUMPRODUCT((FD71:FD74=FD74)*(EY71:EY74=EY74)*(EW71:EW74=EW74)*(FA71:FA74=FA74)*(FB71:FB74&gt;FB74)),"")</f>
        <v>0</v>
      </c>
      <c r="FJ74" s="221">
        <f ca="1">IF(ES74&lt;&gt;"",SUMPRODUCT((FD71:FD74=FD74)*(EY71:EY74=EY74)*(EW71:EW74=EW74)*(FA71:FA74=FA74)*(FB71:FB74=FB74)*(FC71:FC74&gt;FC74)),"")</f>
        <v>0</v>
      </c>
      <c r="FK74" s="221">
        <f ca="1">IF(ES74&lt;&gt;"",SUM(FE74:FJ74),"")</f>
        <v>1</v>
      </c>
      <c r="FL74" s="221" t="str">
        <f ca="1">IF(FM34&lt;&gt;"",SUMPRODUCT((FT31:FT34=FT34)*(FS31:FS34=FS34)*(FQ31:FQ34=FQ34)*(FR31:FR34=FR34)),"")</f>
        <v/>
      </c>
      <c r="FM74" s="221" t="str">
        <f t="shared" ca="1" si="243"/>
        <v/>
      </c>
      <c r="FN74" s="221" t="str">
        <f ca="1">IF(FM74&lt;&gt;"",SUMPRODUCT((HX3:HX42=FM74)*(IA3:IA42=FM75)*(IB3:IB42="W"))+SUMPRODUCT((HX3:HX42=FM74)*(IA3:IA42=FM72)*(IB3:IB42="W"))+SUMPRODUCT((HX3:HX42=FM74)*(IA3:IA42=FM73)*(IB3:IB42="W"))+SUMPRODUCT((HX3:HX42=FM75)*(IA3:IA42=FM74)*(IC3:IC42="W"))+SUMPRODUCT((HX3:HX42=FM72)*(IA3:IA42=FM74)*(IC3:IC42="W"))+SUMPRODUCT((HX3:HX42=FM73)*(IA3:IA42=FM74)*(IC3:IC42="W")),"")</f>
        <v/>
      </c>
      <c r="FO74" s="221" t="str">
        <f ca="1">IF(FM74&lt;&gt;"",SUMPRODUCT((HX3:HX42=FM74)*(IA3:IA42=FM75)*(IB3:IB42="D"))+SUMPRODUCT((HX3:HX42=FM74)*(IA3:IA42=FM72)*(IB3:IB42="D"))+SUMPRODUCT((HX3:HX42=FM74)*(IA3:IA42=FM73)*(IB3:IB42="D"))+SUMPRODUCT((HX3:HX42=FM75)*(IA3:IA42=FM74)*(IB3:IB42="D"))+SUMPRODUCT((HX3:HX42=FM72)*(IA3:IA42=FM74)*(IB3:IB42="D"))+SUMPRODUCT((HX3:HX42=FM73)*(IA3:IA42=FM74)*(IB3:IB42="D")),"")</f>
        <v/>
      </c>
      <c r="FP74" s="221" t="str">
        <f ca="1">IF(FM74&lt;&gt;"",SUMPRODUCT((HX3:HX42=FM74)*(IA3:IA42=FM75)*(IB3:IB42="L"))+SUMPRODUCT((HX3:HX42=FM74)*(IA3:IA42=FM72)*(IB3:IB42="L"))+SUMPRODUCT((HX3:HX42=FM74)*(IA3:IA42=FM73)*(IB3:IB42="L"))+SUMPRODUCT((HX3:HX42=FM75)*(IA3:IA42=FM74)*(IC3:IC42="L"))+SUMPRODUCT((HX3:HX42=FM72)*(IA3:IA42=FM74)*(IC3:IC42="L"))+SUMPRODUCT((HX3:HX42=FM73)*(IA3:IA42=FM74)*(IC3:IC42="L")),"")</f>
        <v/>
      </c>
      <c r="FQ74" s="221">
        <f ca="1">SUMPRODUCT((HX3:HX42=FM74)*(IA3:IA42=FM75)*HY3:HY42)+SUMPRODUCT((HX3:HX42=FM74)*(IA3:IA42=FM71)*HY3:HY42)+SUMPRODUCT((HX3:HX42=FM74)*(IA3:IA42=FM72)*HY3:HY42)+SUMPRODUCT((HX3:HX42=FM74)*(IA3:IA42=FM73)*HY3:HY42)+SUMPRODUCT((HX3:HX42=FM75)*(IA3:IA42=FM74)*HZ3:HZ42)+SUMPRODUCT((HX3:HX42=FM71)*(IA3:IA42=FM74)*HZ3:HZ42)+SUMPRODUCT((HX3:HX42=FM72)*(IA3:IA42=FM74)*HZ3:HZ42)+SUMPRODUCT((HX3:HX42=FM73)*(IA3:IA42=FM74)*HZ3:HZ42)</f>
        <v>0</v>
      </c>
      <c r="FR74" s="221">
        <f ca="1">SUMPRODUCT((HX3:HX42=FM74)*(IA3:IA42=FM75)*HZ3:HZ42)+SUMPRODUCT((HX3:HX42=FM74)*(IA3:IA42=FM71)*HZ3:HZ42)+SUMPRODUCT((HX3:HX42=FM74)*(IA3:IA42=FM72)*HZ3:HZ42)+SUMPRODUCT((HX3:HX42=FM74)*(IA3:IA42=FM73)*HZ3:HZ42)+SUMPRODUCT((HX3:HX42=FM75)*(IA3:IA42=FM74)*HY3:HY42)+SUMPRODUCT((HX3:HX42=FM71)*(IA3:IA42=FM74)*HY3:HY42)+SUMPRODUCT((HX3:HX42=FM72)*(IA3:IA42=FM74)*HY3:HY42)+SUMPRODUCT((HX3:HX42=FM73)*(IA3:IA42=FM74)*HY3:HY42)</f>
        <v>0</v>
      </c>
      <c r="FS74" s="221">
        <f ca="1">FQ74-FR74+1000</f>
        <v>1000</v>
      </c>
      <c r="FT74" s="221" t="str">
        <f t="shared" ca="1" si="244"/>
        <v/>
      </c>
      <c r="FU74" s="221" t="str">
        <f ca="1">IF(FM74&lt;&gt;"",VLOOKUP(FM74,DZ4:EF40,7,FALSE),"")</f>
        <v/>
      </c>
      <c r="FV74" s="221" t="str">
        <f ca="1">IF(FM74&lt;&gt;"",VLOOKUP(FM74,DZ4:EF40,5,FALSE),"")</f>
        <v/>
      </c>
      <c r="FW74" s="221" t="str">
        <f ca="1">IF(FM74&lt;&gt;"",VLOOKUP(FM74,DZ4:EH40,9,FALSE),"")</f>
        <v/>
      </c>
      <c r="FX74" s="221" t="str">
        <f t="shared" ca="1" si="245"/>
        <v/>
      </c>
      <c r="FY74" s="221" t="str">
        <f ca="1">IF(FM74&lt;&gt;"",RANK(FX74,FX71:FX74),"")</f>
        <v/>
      </c>
      <c r="FZ74" s="221" t="str">
        <f ca="1">IF(FM74&lt;&gt;"",SUMPRODUCT((FX71:FX74=FX74)*(FS71:FS74&gt;FS74)),"")</f>
        <v/>
      </c>
      <c r="GA74" s="221" t="str">
        <f ca="1">IF(FM74&lt;&gt;"",SUMPRODUCT((FX71:FX74=FX74)*(FS71:FS74=FS74)*(FQ71:FQ74&gt;FQ74)),"")</f>
        <v/>
      </c>
      <c r="GB74" s="221" t="str">
        <f ca="1">IF(FM74&lt;&gt;"",SUMPRODUCT((FX71:FX74=FX74)*(FS71:FS74=FS74)*(FQ71:FQ74=FQ74)*(FU71:FU74&gt;FU74)),"")</f>
        <v/>
      </c>
      <c r="GC74" s="221" t="str">
        <f ca="1">IF(FM74&lt;&gt;"",SUMPRODUCT((FX71:FX74=FX74)*(FS71:FS74=FS74)*(FQ71:FQ74=FQ74)*(FU71:FU74=FU74)*(FV71:FV74&gt;FV74)),"")</f>
        <v/>
      </c>
      <c r="GD74" s="221" t="str">
        <f ca="1">IF(FM74&lt;&gt;"",SUMPRODUCT((FX71:FX74=FX74)*(FS71:FS74=FS74)*(FQ71:FQ74=FQ74)*(FU71:FU74=FU74)*(FV71:FV74=FV74)*(FW71:FW74&gt;FW74)),"")</f>
        <v/>
      </c>
      <c r="GE74" s="221" t="str">
        <f t="shared" ca="1" si="247"/>
        <v/>
      </c>
    </row>
    <row r="76" spans="9:187" x14ac:dyDescent="0.2">
      <c r="T76" s="221">
        <f>IF(U77="",SUM(AG37:AL37),IF(U78="",SUM(AG38:AL38),IF(U79="",SUM(AG39:AL39),IF(U80="",SUM(AG40:AL40),0))))</f>
        <v>0</v>
      </c>
      <c r="AN76" s="221">
        <f>IF(AO78="",SUM(BA38:BF38),IF(AO79="",SUM(BA39:BF39),IF(AO80="",SUM(BA40:BF40),0)))</f>
        <v>0</v>
      </c>
      <c r="ER76" s="221">
        <f ca="1">IF(ES77="",SUM(FE37:FJ37),IF(ES78="",SUM(FE38:FJ38),IF(ES79="",SUM(FE39:FJ39),IF(ES80="",SUM(FE40:FJ40),0))))</f>
        <v>0</v>
      </c>
      <c r="FL76" s="221">
        <f ca="1">IF(FM78="",SUM(FY38:GD38),IF(FM79="",SUM(FY39:GD39),IF(FM80="",SUM(FY40:GD40),0)))</f>
        <v>0</v>
      </c>
    </row>
    <row r="77" spans="9:187" x14ac:dyDescent="0.2">
      <c r="I77" s="221">
        <f>SUMPRODUCT((I37:I40=I37)*(H37:H40=H37)*(F37:F40&gt;F37))+1</f>
        <v>1</v>
      </c>
      <c r="T77" s="221">
        <f>IF(U37&lt;&gt;"",SUMPRODUCT((AB37:AB40=AB37)*(AA37:AA40=AA37)*(Y37:Y40=Y37)*(Z37:Z40=Z37)),"")</f>
        <v>4</v>
      </c>
      <c r="U77" s="221" t="str">
        <f>IF(AND(T77&lt;&gt;"",T77&gt;1),U37,"")</f>
        <v>Iceland</v>
      </c>
      <c r="V77" s="221">
        <f>SUMPRODUCT((CZ3:CZ42=U77)*(DC3:DC42=U78)*(DD3:DD42="W"))+SUMPRODUCT((CZ3:CZ42=U77)*(DC3:DC42=U79)*(DD3:DD42="W"))+SUMPRODUCT((CZ3:CZ42=U77)*(DC3:DC42=U80)*(DD3:DD42="W"))+SUMPRODUCT((CZ3:CZ42=U77)*(DC3:DC42=U81)*(DD3:DD42="W"))+SUMPRODUCT((CZ3:CZ42=U78)*(DC3:DC42=U77)*(DE3:DE42="W"))+SUMPRODUCT((CZ3:CZ42=U79)*(DC3:DC42=U77)*(DE3:DE42="W"))+SUMPRODUCT((CZ3:CZ42=U80)*(DC3:DC42=U77)*(DE3:DE42="W"))+SUMPRODUCT((CZ3:CZ42=U81)*(DC3:DC42=U77)*(DE3:DE42="W"))</f>
        <v>0</v>
      </c>
      <c r="W77" s="221">
        <f>SUMPRODUCT((CZ3:CZ42=U77)*(DC3:DC42=U78)*(DD3:DD42="D"))+SUMPRODUCT((CZ3:CZ42=U77)*(DC3:DC42=U79)*(DD3:DD42="D"))+SUMPRODUCT((CZ3:CZ42=U77)*(DC3:DC42=U80)*(DD3:DD42="D"))+SUMPRODUCT((CZ3:CZ42=U77)*(DC3:DC42=U81)*(DD3:DD42="D"))+SUMPRODUCT((CZ3:CZ42=U78)*(DC3:DC42=U77)*(DD3:DD42="D"))+SUMPRODUCT((CZ3:CZ42=U79)*(DC3:DC42=U77)*(DD3:DD42="D"))+SUMPRODUCT((CZ3:CZ42=U80)*(DC3:DC42=U77)*(DD3:DD42="D"))+SUMPRODUCT((CZ3:CZ42=U81)*(DC3:DC42=U77)*(DD3:DD42="D"))</f>
        <v>0</v>
      </c>
      <c r="X77" s="221">
        <f>SUMPRODUCT((CZ3:CZ42=U77)*(DC3:DC42=U78)*(DD3:DD42="L"))+SUMPRODUCT((CZ3:CZ42=U77)*(DC3:DC42=U79)*(DD3:DD42="L"))+SUMPRODUCT((CZ3:CZ42=U77)*(DC3:DC42=U80)*(DD3:DD42="L"))+SUMPRODUCT((CZ3:CZ42=U77)*(DC3:DC42=U81)*(DD3:DD42="L"))+SUMPRODUCT((CZ3:CZ42=U78)*(DC3:DC42=U77)*(DE3:DE42="L"))+SUMPRODUCT((CZ3:CZ42=U79)*(DC3:DC42=U77)*(DE3:DE42="L"))+SUMPRODUCT((CZ3:CZ42=U80)*(DC3:DC42=U77)*(DE3:DE42="L"))+SUMPRODUCT((CZ3:CZ42=U81)*(DC3:DC42=U77)*(DE3:DE42="L"))</f>
        <v>0</v>
      </c>
      <c r="Y77" s="221">
        <f>SUMPRODUCT((CZ3:CZ42=U77)*(DC3:DC42=U78)*DA3:DA42)+SUMPRODUCT((CZ3:CZ42=U77)*(DC3:DC42=U79)*DA3:DA42)+SUMPRODUCT((CZ3:CZ42=U77)*(DC3:DC42=U80)*DA3:DA42)+SUMPRODUCT((CZ3:CZ42=U77)*(DC3:DC42=U81)*DA3:DA42)+SUMPRODUCT((CZ3:CZ42=U78)*(DC3:DC42=U77)*DB3:DB42)+SUMPRODUCT((CZ3:CZ42=U79)*(DC3:DC42=U77)*DB3:DB42)+SUMPRODUCT((CZ3:CZ42=U80)*(DC3:DC42=U77)*DB3:DB42)+SUMPRODUCT((CZ3:CZ42=U81)*(DC3:DC42=U77)*DB3:DB42)</f>
        <v>0</v>
      </c>
      <c r="Z77" s="221">
        <f>SUMPRODUCT((CZ3:CZ42=U77)*(DC3:DC42=U78)*DB3:DB42)+SUMPRODUCT((CZ3:CZ42=U77)*(DC3:DC42=U79)*DB3:DB42)+SUMPRODUCT((CZ3:CZ42=U77)*(DC3:DC42=U80)*DB3:DB42)+SUMPRODUCT((CZ3:CZ42=U77)*(DC3:DC42=U81)*DB3:DB42)+SUMPRODUCT((CZ3:CZ42=U78)*(DC3:DC42=U77)*DA3:DA42)+SUMPRODUCT((CZ3:CZ42=U79)*(DC3:DC42=U77)*DA3:DA42)+SUMPRODUCT((CZ3:CZ42=U80)*(DC3:DC42=U77)*DA3:DA42)+SUMPRODUCT((CZ3:CZ42=U81)*(DC3:DC42=U77)*DA3:DA42)</f>
        <v>0</v>
      </c>
      <c r="AA77" s="221">
        <f>Y77-Z77+1000</f>
        <v>1000</v>
      </c>
      <c r="AB77" s="221">
        <f>IF(U77&lt;&gt;"",V77*3+W77*1,"")</f>
        <v>0</v>
      </c>
      <c r="AC77" s="221">
        <f>IF(U77&lt;&gt;"",VLOOKUP(U77,B4:H40,7,FALSE),"")</f>
        <v>1000</v>
      </c>
      <c r="AD77" s="221">
        <f>IF(U77&lt;&gt;"",VLOOKUP(U77,B4:H40,5,FALSE),"")</f>
        <v>0</v>
      </c>
      <c r="AE77" s="221">
        <f>IF(U77&lt;&gt;"",VLOOKUP(U77,B4:J40,9,FALSE),"")</f>
        <v>4</v>
      </c>
      <c r="AF77" s="221">
        <f>AB77</f>
        <v>0</v>
      </c>
      <c r="AG77" s="221">
        <f>IF(U77&lt;&gt;"",RANK(AF77,AF77:AF80),"")</f>
        <v>1</v>
      </c>
      <c r="AH77" s="221">
        <f>IF(U77&lt;&gt;"",SUMPRODUCT((AF77:AF80=AF77)*(AA77:AA80&gt;AA77)),"")</f>
        <v>0</v>
      </c>
      <c r="AI77" s="221">
        <f>IF(U77&lt;&gt;"",SUMPRODUCT((AF77:AF80=AF77)*(AA77:AA80=AA77)*(Y77:Y80&gt;Y77)),"")</f>
        <v>0</v>
      </c>
      <c r="AJ77" s="221">
        <f>IF(U77&lt;&gt;"",SUMPRODUCT((AF77:AF80=AF77)*(AA77:AA80=AA77)*(Y77:Y80=Y77)*(AC77:AC80&gt;AC77)),"")</f>
        <v>0</v>
      </c>
      <c r="AK77" s="221">
        <f>IF(U77&lt;&gt;"",SUMPRODUCT((AF77:AF80=AF77)*(AA77:AA80=AA77)*(Y77:Y80=Y77)*(AC77:AC80=AC77)*(AD77:AD80&gt;AD77)),"")</f>
        <v>0</v>
      </c>
      <c r="AL77" s="221">
        <f>IF(U77&lt;&gt;"",SUMPRODUCT((AF77:AF80=AF77)*(AA77:AA80=AA77)*(Y77:Y80=Y77)*(AC77:AC80=AC77)*(AD77:AD80=AD77)*(AE77:AE80&gt;AE77)),"")</f>
        <v>3</v>
      </c>
      <c r="AM77" s="221">
        <f>IF(U77&lt;&gt;"",SUM(AG77:AL77),"")</f>
        <v>4</v>
      </c>
      <c r="EG77" s="221">
        <f ca="1">SUMPRODUCT((EG37:EG40=EG37)*(EF37:EF40=EF37)*(ED37:ED40&gt;ED37))+1</f>
        <v>1</v>
      </c>
      <c r="ER77" s="221">
        <f ca="1">IF(ES37&lt;&gt;"",SUMPRODUCT((EZ37:EZ40=EZ37)*(EY37:EY40=EY37)*(EW37:EW40=EW37)*(EX37:EX40=EX37)),"")</f>
        <v>4</v>
      </c>
      <c r="ES77" s="221" t="str">
        <f ca="1">IF(AND(ER77&lt;&gt;"",ER77&gt;1),ES37,"")</f>
        <v>Iceland</v>
      </c>
      <c r="ET77" s="221">
        <f ca="1">SUMPRODUCT((HX3:HX42=ES77)*(IA3:IA42=ES78)*(IB3:IB42="W"))+SUMPRODUCT((HX3:HX42=ES77)*(IA3:IA42=ES79)*(IB3:IB42="W"))+SUMPRODUCT((HX3:HX42=ES77)*(IA3:IA42=ES80)*(IB3:IB42="W"))+SUMPRODUCT((HX3:HX42=ES77)*(IA3:IA42=ES81)*(IB3:IB42="W"))+SUMPRODUCT((HX3:HX42=ES78)*(IA3:IA42=ES77)*(IC3:IC42="W"))+SUMPRODUCT((HX3:HX42=ES79)*(IA3:IA42=ES77)*(IC3:IC42="W"))+SUMPRODUCT((HX3:HX42=ES80)*(IA3:IA42=ES77)*(IC3:IC42="W"))+SUMPRODUCT((HX3:HX42=ES81)*(IA3:IA42=ES77)*(IC3:IC42="W"))</f>
        <v>0</v>
      </c>
      <c r="EU77" s="221">
        <f ca="1">SUMPRODUCT((HX3:HX42=ES77)*(IA3:IA42=ES78)*(IB3:IB42="D"))+SUMPRODUCT((HX3:HX42=ES77)*(IA3:IA42=ES79)*(IB3:IB42="D"))+SUMPRODUCT((HX3:HX42=ES77)*(IA3:IA42=ES80)*(IB3:IB42="D"))+SUMPRODUCT((HX3:HX42=ES77)*(IA3:IA42=ES81)*(IB3:IB42="D"))+SUMPRODUCT((HX3:HX42=ES78)*(IA3:IA42=ES77)*(IB3:IB42="D"))+SUMPRODUCT((HX3:HX42=ES79)*(IA3:IA42=ES77)*(IB3:IB42="D"))+SUMPRODUCT((HX3:HX42=ES80)*(IA3:IA42=ES77)*(IB3:IB42="D"))+SUMPRODUCT((HX3:HX42=ES81)*(IA3:IA42=ES77)*(IB3:IB42="D"))</f>
        <v>0</v>
      </c>
      <c r="EV77" s="221">
        <f ca="1">SUMPRODUCT((HX3:HX42=ES77)*(IA3:IA42=ES78)*(IB3:IB42="L"))+SUMPRODUCT((HX3:HX42=ES77)*(IA3:IA42=ES79)*(IB3:IB42="L"))+SUMPRODUCT((HX3:HX42=ES77)*(IA3:IA42=ES80)*(IB3:IB42="L"))+SUMPRODUCT((HX3:HX42=ES77)*(IA3:IA42=ES81)*(IB3:IB42="L"))+SUMPRODUCT((HX3:HX42=ES78)*(IA3:IA42=ES77)*(IC3:IC42="L"))+SUMPRODUCT((HX3:HX42=ES79)*(IA3:IA42=ES77)*(IC3:IC42="L"))+SUMPRODUCT((HX3:HX42=ES80)*(IA3:IA42=ES77)*(IC3:IC42="L"))+SUMPRODUCT((HX3:HX42=ES81)*(IA3:IA42=ES77)*(IC3:IC42="L"))</f>
        <v>0</v>
      </c>
      <c r="EW77" s="221">
        <f ca="1">SUMPRODUCT((HX3:HX42=ES77)*(IA3:IA42=ES78)*HY3:HY42)+SUMPRODUCT((HX3:HX42=ES77)*(IA3:IA42=ES79)*HY3:HY42)+SUMPRODUCT((HX3:HX42=ES77)*(IA3:IA42=ES80)*HY3:HY42)+SUMPRODUCT((HX3:HX42=ES77)*(IA3:IA42=ES81)*HY3:HY42)+SUMPRODUCT((HX3:HX42=ES78)*(IA3:IA42=ES77)*HZ3:HZ42)+SUMPRODUCT((HX3:HX42=ES79)*(IA3:IA42=ES77)*HZ3:HZ42)+SUMPRODUCT((HX3:HX42=ES80)*(IA3:IA42=ES77)*HZ3:HZ42)+SUMPRODUCT((HX3:HX42=ES81)*(IA3:IA42=ES77)*HZ3:HZ42)</f>
        <v>0</v>
      </c>
      <c r="EX77" s="221">
        <f ca="1">SUMPRODUCT((HX3:HX42=ES77)*(IA3:IA42=ES78)*HZ3:HZ42)+SUMPRODUCT((HX3:HX42=ES77)*(IA3:IA42=ES79)*HZ3:HZ42)+SUMPRODUCT((HX3:HX42=ES77)*(IA3:IA42=ES80)*HZ3:HZ42)+SUMPRODUCT((HX3:HX42=ES77)*(IA3:IA42=ES81)*HZ3:HZ42)+SUMPRODUCT((HX3:HX42=ES78)*(IA3:IA42=ES77)*HY3:HY42)+SUMPRODUCT((HX3:HX42=ES79)*(IA3:IA42=ES77)*HY3:HY42)+SUMPRODUCT((HX3:HX42=ES80)*(IA3:IA42=ES77)*HY3:HY42)+SUMPRODUCT((HX3:HX42=ES81)*(IA3:IA42=ES77)*HY3:HY42)</f>
        <v>0</v>
      </c>
      <c r="EY77" s="221">
        <f ca="1">EW77-EX77+1000</f>
        <v>1000</v>
      </c>
      <c r="EZ77" s="221">
        <f ca="1">IF(ES77&lt;&gt;"",ET77*3+EU77*1,"")</f>
        <v>0</v>
      </c>
      <c r="FA77" s="221">
        <f ca="1">IF(ES77&lt;&gt;"",VLOOKUP(ES77,DZ4:EF40,7,FALSE),"")</f>
        <v>1000</v>
      </c>
      <c r="FB77" s="221">
        <f ca="1">IF(ES77&lt;&gt;"",VLOOKUP(ES77,DZ4:EF40,5,FALSE),"")</f>
        <v>0</v>
      </c>
      <c r="FC77" s="221">
        <f ca="1">IF(ES77&lt;&gt;"",VLOOKUP(ES77,DZ4:EH40,9,FALSE),"")</f>
        <v>4</v>
      </c>
      <c r="FD77" s="221">
        <f ca="1">EZ77</f>
        <v>0</v>
      </c>
      <c r="FE77" s="221">
        <f ca="1">IF(ES77&lt;&gt;"",RANK(FD77,FD77:FD80),"")</f>
        <v>1</v>
      </c>
      <c r="FF77" s="221">
        <f ca="1">IF(ES77&lt;&gt;"",SUMPRODUCT((FD77:FD80=FD77)*(EY77:EY80&gt;EY77)),"")</f>
        <v>0</v>
      </c>
      <c r="FG77" s="221">
        <f ca="1">IF(ES77&lt;&gt;"",SUMPRODUCT((FD77:FD80=FD77)*(EY77:EY80=EY77)*(EW77:EW80&gt;EW77)),"")</f>
        <v>0</v>
      </c>
      <c r="FH77" s="221">
        <f ca="1">IF(ES77&lt;&gt;"",SUMPRODUCT((FD77:FD80=FD77)*(EY77:EY80=EY77)*(EW77:EW80=EW77)*(FA77:FA80&gt;FA77)),"")</f>
        <v>0</v>
      </c>
      <c r="FI77" s="221">
        <f ca="1">IF(ES77&lt;&gt;"",SUMPRODUCT((FD77:FD80=FD77)*(EY77:EY80=EY77)*(EW77:EW80=EW77)*(FA77:FA80=FA77)*(FB77:FB80&gt;FB77)),"")</f>
        <v>0</v>
      </c>
      <c r="FJ77" s="221">
        <f ca="1">IF(ES77&lt;&gt;"",SUMPRODUCT((FD77:FD80=FD77)*(EY77:EY80=EY77)*(EW77:EW80=EW77)*(FA77:FA80=FA77)*(FB77:FB80=FB77)*(FC77:FC80&gt;FC77)),"")</f>
        <v>3</v>
      </c>
      <c r="FK77" s="221">
        <f ca="1">IF(ES77&lt;&gt;"",SUM(FE77:FJ77),"")</f>
        <v>4</v>
      </c>
    </row>
    <row r="78" spans="9:187" x14ac:dyDescent="0.2">
      <c r="I78" s="221">
        <f>SUMPRODUCT((I37:I40=I38)*(H37:H40=H38)*(F37:F40&gt;F38))+1</f>
        <v>1</v>
      </c>
      <c r="T78" s="221">
        <f>IF(U38&lt;&gt;"",SUMPRODUCT((AB37:AB40=AB38)*(AA37:AA40=AA38)*(Y37:Y40=Y38)*(Z37:Z40=Z38)),"")</f>
        <v>4</v>
      </c>
      <c r="U78" s="221" t="str">
        <f t="shared" ref="U78:U80" si="248">IF(AND(T78&lt;&gt;"",T78&gt;1),U38,"")</f>
        <v>Hungary</v>
      </c>
      <c r="V78" s="221">
        <f>SUMPRODUCT((CZ3:CZ42=U78)*(DC3:DC42=U79)*(DD3:DD42="W"))+SUMPRODUCT((CZ3:CZ42=U78)*(DC3:DC42=U80)*(DD3:DD42="W"))+SUMPRODUCT((CZ3:CZ42=U78)*(DC3:DC42=U81)*(DD3:DD42="W"))+SUMPRODUCT((CZ3:CZ42=U78)*(DC3:DC42=U77)*(DD3:DD42="W"))+SUMPRODUCT((CZ3:CZ42=U79)*(DC3:DC42=U78)*(DE3:DE42="W"))+SUMPRODUCT((CZ3:CZ42=U80)*(DC3:DC42=U78)*(DE3:DE42="W"))+SUMPRODUCT((CZ3:CZ42=U81)*(DC3:DC42=U78)*(DE3:DE42="W"))+SUMPRODUCT((CZ3:CZ42=U77)*(DC3:DC42=U78)*(DE3:DE42="W"))</f>
        <v>0</v>
      </c>
      <c r="W78" s="221">
        <f>SUMPRODUCT((CZ3:CZ42=U78)*(DC3:DC42=U79)*(DD3:DD42="D"))+SUMPRODUCT((CZ3:CZ42=U78)*(DC3:DC42=U80)*(DD3:DD42="D"))+SUMPRODUCT((CZ3:CZ42=U78)*(DC3:DC42=U81)*(DD3:DD42="D"))+SUMPRODUCT((CZ3:CZ42=U78)*(DC3:DC42=U77)*(DD3:DD42="D"))+SUMPRODUCT((CZ3:CZ42=U79)*(DC3:DC42=U78)*(DD3:DD42="D"))+SUMPRODUCT((CZ3:CZ42=U80)*(DC3:DC42=U78)*(DD3:DD42="D"))+SUMPRODUCT((CZ3:CZ42=U81)*(DC3:DC42=U78)*(DD3:DD42="D"))+SUMPRODUCT((CZ3:CZ42=U77)*(DC3:DC42=U78)*(DD3:DD42="D"))</f>
        <v>0</v>
      </c>
      <c r="X78" s="221">
        <f>SUMPRODUCT((CZ3:CZ42=U78)*(DC3:DC42=U79)*(DD3:DD42="L"))+SUMPRODUCT((CZ3:CZ42=U78)*(DC3:DC42=U80)*(DD3:DD42="L"))+SUMPRODUCT((CZ3:CZ42=U78)*(DC3:DC42=U81)*(DD3:DD42="L"))+SUMPRODUCT((CZ3:CZ42=U78)*(DC3:DC42=U77)*(DD3:DD42="L"))+SUMPRODUCT((CZ3:CZ42=U79)*(DC3:DC42=U78)*(DE3:DE42="L"))+SUMPRODUCT((CZ3:CZ42=U80)*(DC3:DC42=U78)*(DE3:DE42="L"))+SUMPRODUCT((CZ3:CZ42=U81)*(DC3:DC42=U78)*(DE3:DE42="L"))+SUMPRODUCT((CZ3:CZ42=U77)*(DC3:DC42=U78)*(DE3:DE42="L"))</f>
        <v>0</v>
      </c>
      <c r="Y78" s="221">
        <f>SUMPRODUCT((CZ3:CZ42=U78)*(DC3:DC42=U79)*DA3:DA42)+SUMPRODUCT((CZ3:CZ42=U78)*(DC3:DC42=U80)*DA3:DA42)+SUMPRODUCT((CZ3:CZ42=U78)*(DC3:DC42=U81)*DA3:DA42)+SUMPRODUCT((CZ3:CZ42=U78)*(DC3:DC42=U77)*DA3:DA42)+SUMPRODUCT((CZ3:CZ42=U79)*(DC3:DC42=U78)*DB3:DB42)+SUMPRODUCT((CZ3:CZ42=U80)*(DC3:DC42=U78)*DB3:DB42)+SUMPRODUCT((CZ3:CZ42=U81)*(DC3:DC42=U78)*DB3:DB42)+SUMPRODUCT((CZ3:CZ42=U77)*(DC3:DC42=U78)*DB3:DB42)</f>
        <v>0</v>
      </c>
      <c r="Z78" s="221">
        <f>SUMPRODUCT((CZ3:CZ42=U78)*(DC3:DC42=U79)*DB3:DB42)+SUMPRODUCT((CZ3:CZ42=U78)*(DC3:DC42=U80)*DB3:DB42)+SUMPRODUCT((CZ3:CZ42=U78)*(DC3:DC42=U81)*DB3:DB42)+SUMPRODUCT((CZ3:CZ42=U78)*(DC3:DC42=U77)*DB3:DB42)+SUMPRODUCT((CZ3:CZ42=U79)*(DC3:DC42=U78)*DA3:DA42)+SUMPRODUCT((CZ3:CZ42=U80)*(DC3:DC42=U78)*DA3:DA42)+SUMPRODUCT((CZ3:CZ42=U81)*(DC3:DC42=U78)*DA3:DA42)+SUMPRODUCT((CZ3:CZ42=U77)*(DC3:DC42=U78)*DA3:DA42)</f>
        <v>0</v>
      </c>
      <c r="AA78" s="221">
        <f>Y78-Z78+1000</f>
        <v>1000</v>
      </c>
      <c r="AB78" s="221">
        <f t="shared" ref="AB78:AB80" si="249">IF(U78&lt;&gt;"",V78*3+W78*1,"")</f>
        <v>0</v>
      </c>
      <c r="AC78" s="221">
        <f>IF(U78&lt;&gt;"",VLOOKUP(U78,B4:H40,7,FALSE),"")</f>
        <v>1000</v>
      </c>
      <c r="AD78" s="221">
        <f>IF(U78&lt;&gt;"",VLOOKUP(U78,B4:H40,5,FALSE),"")</f>
        <v>0</v>
      </c>
      <c r="AE78" s="221">
        <f>IF(U78&lt;&gt;"",VLOOKUP(U78,B4:J40,9,FALSE),"")</f>
        <v>7</v>
      </c>
      <c r="AF78" s="221">
        <f t="shared" ref="AF78:AF80" si="250">AB78</f>
        <v>0</v>
      </c>
      <c r="AG78" s="221">
        <f>IF(U78&lt;&gt;"",RANK(AF78,AF77:AF80),"")</f>
        <v>1</v>
      </c>
      <c r="AH78" s="221">
        <f>IF(U78&lt;&gt;"",SUMPRODUCT((AF77:AF80=AF78)*(AA77:AA80&gt;AA78)),"")</f>
        <v>0</v>
      </c>
      <c r="AI78" s="221">
        <f>IF(U78&lt;&gt;"",SUMPRODUCT((AF77:AF80=AF78)*(AA77:AA80=AA78)*(Y77:Y80&gt;Y78)),"")</f>
        <v>0</v>
      </c>
      <c r="AJ78" s="221">
        <f>IF(U78&lt;&gt;"",SUMPRODUCT((AF77:AF80=AF78)*(AA77:AA80=AA78)*(Y77:Y80=Y78)*(AC77:AC80&gt;AC78)),"")</f>
        <v>0</v>
      </c>
      <c r="AK78" s="221">
        <f>IF(U78&lt;&gt;"",SUMPRODUCT((AF77:AF80=AF78)*(AA77:AA80=AA78)*(Y77:Y80=Y78)*(AC77:AC80=AC78)*(AD77:AD80&gt;AD78)),"")</f>
        <v>0</v>
      </c>
      <c r="AL78" s="221">
        <f>IF(U78&lt;&gt;"",SUMPRODUCT((AF77:AF80=AF78)*(AA77:AA80=AA78)*(Y77:Y80=Y78)*(AC77:AC80=AC78)*(AD77:AD80=AD78)*(AE77:AE80&gt;AE78)),"")</f>
        <v>2</v>
      </c>
      <c r="AM78" s="221">
        <f>IF(U78&lt;&gt;"",SUM(AG78:AL78),"")</f>
        <v>3</v>
      </c>
      <c r="AN78" s="221" t="str">
        <f>IF(AO38&lt;&gt;"",SUMPRODUCT((AV37:AV40=AV38)*(AU37:AU40=AU38)*(AS37:AS40=AS38)*(AT37:AT40=AT38)),"")</f>
        <v/>
      </c>
      <c r="AO78" s="221" t="str">
        <f t="shared" ref="AO78:AO80" si="251">IF(AND(AN78&lt;&gt;"",AN78&gt;1),AO38,"")</f>
        <v/>
      </c>
      <c r="AP78" s="221">
        <f>SUMPRODUCT((CZ3:CZ42=AO78)*(DC3:DC42=AO79)*(DD3:DD42="W"))+SUMPRODUCT((CZ3:CZ42=AO78)*(DC3:DC42=AO80)*(DD3:DD42="W"))+SUMPRODUCT((CZ3:CZ42=AO78)*(DC3:DC42=AO81)*(DD3:DD42="W"))+SUMPRODUCT((CZ3:CZ42=AO79)*(DC3:DC42=AO78)*(DE3:DE42="W"))+SUMPRODUCT((CZ3:CZ42=AO80)*(DC3:DC42=AO78)*(DE3:DE42="W"))+SUMPRODUCT((CZ3:CZ42=AO81)*(DC3:DC42=AO78)*(DE3:DE42="W"))</f>
        <v>0</v>
      </c>
      <c r="AQ78" s="221">
        <f>SUMPRODUCT((CZ3:CZ42=AO78)*(DC3:DC42=AO79)*(DD3:DD42="D"))+SUMPRODUCT((CZ3:CZ42=AO78)*(DC3:DC42=AO80)*(DD3:DD42="D"))+SUMPRODUCT((CZ3:CZ42=AO78)*(DC3:DC42=AO81)*(DD3:DD42="D"))+SUMPRODUCT((CZ3:CZ42=AO79)*(DC3:DC42=AO78)*(DD3:DD42="D"))+SUMPRODUCT((CZ3:CZ42=AO80)*(DC3:DC42=AO78)*(DD3:DD42="D"))+SUMPRODUCT((CZ3:CZ42=AO81)*(DC3:DC42=AO78)*(DD3:DD42="D"))</f>
        <v>0</v>
      </c>
      <c r="AR78" s="221">
        <f>SUMPRODUCT((CZ3:CZ42=AO78)*(DC3:DC42=AO79)*(DD3:DD42="L"))+SUMPRODUCT((CZ3:CZ42=AO78)*(DC3:DC42=AO80)*(DD3:DD42="L"))+SUMPRODUCT((CZ3:CZ42=AO78)*(DC3:DC42=AO81)*(DD3:DD42="L"))+SUMPRODUCT((CZ3:CZ42=AO79)*(DC3:DC42=AO78)*(DE3:DE42="L"))+SUMPRODUCT((CZ3:CZ42=AO80)*(DC3:DC42=AO78)*(DE3:DE42="L"))+SUMPRODUCT((CZ3:CZ42=AO81)*(DC3:DC42=AO78)*(DE3:DE42="L"))</f>
        <v>0</v>
      </c>
      <c r="AS78" s="221">
        <f>SUMPRODUCT((CZ3:CZ42=AO78)*(DC3:DC42=AO79)*DA3:DA42)+SUMPRODUCT((CZ3:CZ42=AO78)*(DC3:DC42=AO80)*DA3:DA42)+SUMPRODUCT((CZ3:CZ42=AO78)*(DC3:DC42=AO81)*DA3:DA42)+SUMPRODUCT((CZ3:CZ42=AO78)*(DC3:DC42=AO77)*DA3:DA42)+SUMPRODUCT((CZ3:CZ42=AO79)*(DC3:DC42=AO78)*DB3:DB42)+SUMPRODUCT((CZ3:CZ42=AO80)*(DC3:DC42=AO78)*DB3:DB42)+SUMPRODUCT((CZ3:CZ42=AO81)*(DC3:DC42=AO78)*DB3:DB42)+SUMPRODUCT((CZ3:CZ42=AO77)*(DC3:DC42=AO78)*DB3:DB42)</f>
        <v>0</v>
      </c>
      <c r="AT78" s="221">
        <f>SUMPRODUCT((CZ3:CZ42=AO78)*(DC3:DC42=AO79)*DB3:DB42)+SUMPRODUCT((CZ3:CZ42=AO78)*(DC3:DC42=AO80)*DB3:DB42)+SUMPRODUCT((CZ3:CZ42=AO78)*(DC3:DC42=AO81)*DB3:DB42)+SUMPRODUCT((CZ3:CZ42=AO78)*(DC3:DC42=AO77)*DB3:DB42)+SUMPRODUCT((CZ3:CZ42=AO79)*(DC3:DC42=AO78)*DA3:DA42)+SUMPRODUCT((CZ3:CZ42=AO80)*(DC3:DC42=AO78)*DA3:DA42)+SUMPRODUCT((CZ3:CZ42=AO81)*(DC3:DC42=AO78)*DA3:DA42)+SUMPRODUCT((CZ3:CZ42=AO77)*(DC3:DC42=AO78)*DA3:DA42)</f>
        <v>0</v>
      </c>
      <c r="AU78" s="221">
        <f>AS78-AT78+1000</f>
        <v>1000</v>
      </c>
      <c r="AV78" s="221" t="str">
        <f t="shared" ref="AV78:AV80" si="252">IF(AO78&lt;&gt;"",AP78*3+AQ78*1,"")</f>
        <v/>
      </c>
      <c r="AW78" s="221" t="str">
        <f>IF(AO78&lt;&gt;"",VLOOKUP(AO78,B4:H40,7,FALSE),"")</f>
        <v/>
      </c>
      <c r="AX78" s="221" t="str">
        <f>IF(AO78&lt;&gt;"",VLOOKUP(AO78,B4:H40,5,FALSE),"")</f>
        <v/>
      </c>
      <c r="AY78" s="221" t="str">
        <f>IF(AO78&lt;&gt;"",VLOOKUP(AO78,B4:J40,9,FALSE),"")</f>
        <v/>
      </c>
      <c r="AZ78" s="221" t="str">
        <f t="shared" ref="AZ78:AZ80" si="253">AV78</f>
        <v/>
      </c>
      <c r="BA78" s="221" t="str">
        <f>IF(AO78&lt;&gt;"",RANK(AZ78,AZ77:AZ80),"")</f>
        <v/>
      </c>
      <c r="BB78" s="221" t="str">
        <f>IF(AO78&lt;&gt;"",SUMPRODUCT((AZ77:AZ80=AZ78)*(AU77:AU80&gt;AU78)),"")</f>
        <v/>
      </c>
      <c r="BC78" s="221" t="str">
        <f>IF(AO78&lt;&gt;"",SUMPRODUCT((AZ77:AZ80=AZ78)*(AU77:AU80=AU78)*(AS77:AS80&gt;AS78)),"")</f>
        <v/>
      </c>
      <c r="BD78" s="221" t="str">
        <f>IF(AO78&lt;&gt;"",SUMPRODUCT((AZ77:AZ80=AZ78)*(AU77:AU80=AU78)*(AS77:AS80=AS78)*(AW77:AW80&gt;AW78)),"")</f>
        <v/>
      </c>
      <c r="BE78" s="221" t="str">
        <f>IF(AO78&lt;&gt;"",SUMPRODUCT((AZ77:AZ80=AZ78)*(AU77:AU80=AU78)*(AS77:AS80=AS78)*(AW77:AW80=AW78)*(AX77:AX80&gt;AX78)),"")</f>
        <v/>
      </c>
      <c r="BF78" s="221" t="str">
        <f>IF(AO78&lt;&gt;"",SUMPRODUCT((AZ77:AZ80=AZ78)*(AU77:AU80=AU78)*(AS77:AS80=AS78)*(AW77:AW80=AW78)*(AX77:AX80=AX78)*(AY77:AY80&gt;AY78)),"")</f>
        <v/>
      </c>
      <c r="BG78" s="221" t="str">
        <f>IF(AO78&lt;&gt;"",SUM(BA78:BF78)+1,"")</f>
        <v/>
      </c>
      <c r="EG78" s="221">
        <f ca="1">SUMPRODUCT((EG37:EG40=EG38)*(EF37:EF40=EF38)*(ED37:ED40&gt;ED38))+1</f>
        <v>1</v>
      </c>
      <c r="ER78" s="221">
        <f ca="1">IF(ES38&lt;&gt;"",SUMPRODUCT((EZ37:EZ40=EZ38)*(EY37:EY40=EY38)*(EW37:EW40=EW38)*(EX37:EX40=EX38)),"")</f>
        <v>4</v>
      </c>
      <c r="ES78" s="221" t="str">
        <f t="shared" ref="ES78:ES80" ca="1" si="254">IF(AND(ER78&lt;&gt;"",ER78&gt;1),ES38,"")</f>
        <v>Hungary</v>
      </c>
      <c r="ET78" s="221">
        <f ca="1">SUMPRODUCT((HX3:HX42=ES78)*(IA3:IA42=ES79)*(IB3:IB42="W"))+SUMPRODUCT((HX3:HX42=ES78)*(IA3:IA42=ES80)*(IB3:IB42="W"))+SUMPRODUCT((HX3:HX42=ES78)*(IA3:IA42=ES81)*(IB3:IB42="W"))+SUMPRODUCT((HX3:HX42=ES78)*(IA3:IA42=ES77)*(IB3:IB42="W"))+SUMPRODUCT((HX3:HX42=ES79)*(IA3:IA42=ES78)*(IC3:IC42="W"))+SUMPRODUCT((HX3:HX42=ES80)*(IA3:IA42=ES78)*(IC3:IC42="W"))+SUMPRODUCT((HX3:HX42=ES81)*(IA3:IA42=ES78)*(IC3:IC42="W"))+SUMPRODUCT((HX3:HX42=ES77)*(IA3:IA42=ES78)*(IC3:IC42="W"))</f>
        <v>0</v>
      </c>
      <c r="EU78" s="221">
        <f ca="1">SUMPRODUCT((HX3:HX42=ES78)*(IA3:IA42=ES79)*(IB3:IB42="D"))+SUMPRODUCT((HX3:HX42=ES78)*(IA3:IA42=ES80)*(IB3:IB42="D"))+SUMPRODUCT((HX3:HX42=ES78)*(IA3:IA42=ES81)*(IB3:IB42="D"))+SUMPRODUCT((HX3:HX42=ES78)*(IA3:IA42=ES77)*(IB3:IB42="D"))+SUMPRODUCT((HX3:HX42=ES79)*(IA3:IA42=ES78)*(IB3:IB42="D"))+SUMPRODUCT((HX3:HX42=ES80)*(IA3:IA42=ES78)*(IB3:IB42="D"))+SUMPRODUCT((HX3:HX42=ES81)*(IA3:IA42=ES78)*(IB3:IB42="D"))+SUMPRODUCT((HX3:HX42=ES77)*(IA3:IA42=ES78)*(IB3:IB42="D"))</f>
        <v>0</v>
      </c>
      <c r="EV78" s="221">
        <f ca="1">SUMPRODUCT((HX3:HX42=ES78)*(IA3:IA42=ES79)*(IB3:IB42="L"))+SUMPRODUCT((HX3:HX42=ES78)*(IA3:IA42=ES80)*(IB3:IB42="L"))+SUMPRODUCT((HX3:HX42=ES78)*(IA3:IA42=ES81)*(IB3:IB42="L"))+SUMPRODUCT((HX3:HX42=ES78)*(IA3:IA42=ES77)*(IB3:IB42="L"))+SUMPRODUCT((HX3:HX42=ES79)*(IA3:IA42=ES78)*(IC3:IC42="L"))+SUMPRODUCT((HX3:HX42=ES80)*(IA3:IA42=ES78)*(IC3:IC42="L"))+SUMPRODUCT((HX3:HX42=ES81)*(IA3:IA42=ES78)*(IC3:IC42="L"))+SUMPRODUCT((HX3:HX42=ES77)*(IA3:IA42=ES78)*(IC3:IC42="L"))</f>
        <v>0</v>
      </c>
      <c r="EW78" s="221">
        <f ca="1">SUMPRODUCT((HX3:HX42=ES78)*(IA3:IA42=ES79)*HY3:HY42)+SUMPRODUCT((HX3:HX42=ES78)*(IA3:IA42=ES80)*HY3:HY42)+SUMPRODUCT((HX3:HX42=ES78)*(IA3:IA42=ES81)*HY3:HY42)+SUMPRODUCT((HX3:HX42=ES78)*(IA3:IA42=ES77)*HY3:HY42)+SUMPRODUCT((HX3:HX42=ES79)*(IA3:IA42=ES78)*HZ3:HZ42)+SUMPRODUCT((HX3:HX42=ES80)*(IA3:IA42=ES78)*HZ3:HZ42)+SUMPRODUCT((HX3:HX42=ES81)*(IA3:IA42=ES78)*HZ3:HZ42)+SUMPRODUCT((HX3:HX42=ES77)*(IA3:IA42=ES78)*HZ3:HZ42)</f>
        <v>0</v>
      </c>
      <c r="EX78" s="221">
        <f ca="1">SUMPRODUCT((HX3:HX42=ES78)*(IA3:IA42=ES79)*HZ3:HZ42)+SUMPRODUCT((HX3:HX42=ES78)*(IA3:IA42=ES80)*HZ3:HZ42)+SUMPRODUCT((HX3:HX42=ES78)*(IA3:IA42=ES81)*HZ3:HZ42)+SUMPRODUCT((HX3:HX42=ES78)*(IA3:IA42=ES77)*HZ3:HZ42)+SUMPRODUCT((HX3:HX42=ES79)*(IA3:IA42=ES78)*HY3:HY42)+SUMPRODUCT((HX3:HX42=ES80)*(IA3:IA42=ES78)*HY3:HY42)+SUMPRODUCT((HX3:HX42=ES81)*(IA3:IA42=ES78)*HY3:HY42)+SUMPRODUCT((HX3:HX42=ES77)*(IA3:IA42=ES78)*HY3:HY42)</f>
        <v>0</v>
      </c>
      <c r="EY78" s="221">
        <f ca="1">EW78-EX78+1000</f>
        <v>1000</v>
      </c>
      <c r="EZ78" s="221">
        <f t="shared" ref="EZ78:EZ80" ca="1" si="255">IF(ES78&lt;&gt;"",ET78*3+EU78*1,"")</f>
        <v>0</v>
      </c>
      <c r="FA78" s="221">
        <f ca="1">IF(ES78&lt;&gt;"",VLOOKUP(ES78,DZ4:EF40,7,FALSE),"")</f>
        <v>1000</v>
      </c>
      <c r="FB78" s="221">
        <f ca="1">IF(ES78&lt;&gt;"",VLOOKUP(ES78,DZ4:EF40,5,FALSE),"")</f>
        <v>0</v>
      </c>
      <c r="FC78" s="221">
        <f ca="1">IF(ES78&lt;&gt;"",VLOOKUP(ES78,DZ4:EH40,9,FALSE),"")</f>
        <v>7</v>
      </c>
      <c r="FD78" s="221">
        <f t="shared" ref="FD78:FD80" ca="1" si="256">EZ78</f>
        <v>0</v>
      </c>
      <c r="FE78" s="221">
        <f ca="1">IF(ES78&lt;&gt;"",RANK(FD78,FD77:FD80),"")</f>
        <v>1</v>
      </c>
      <c r="FF78" s="221">
        <f ca="1">IF(ES78&lt;&gt;"",SUMPRODUCT((FD77:FD80=FD78)*(EY77:EY80&gt;EY78)),"")</f>
        <v>0</v>
      </c>
      <c r="FG78" s="221">
        <f ca="1">IF(ES78&lt;&gt;"",SUMPRODUCT((FD77:FD80=FD78)*(EY77:EY80=EY78)*(EW77:EW80&gt;EW78)),"")</f>
        <v>0</v>
      </c>
      <c r="FH78" s="221">
        <f ca="1">IF(ES78&lt;&gt;"",SUMPRODUCT((FD77:FD80=FD78)*(EY77:EY80=EY78)*(EW77:EW80=EW78)*(FA77:FA80&gt;FA78)),"")</f>
        <v>0</v>
      </c>
      <c r="FI78" s="221">
        <f ca="1">IF(ES78&lt;&gt;"",SUMPRODUCT((FD77:FD80=FD78)*(EY77:EY80=EY78)*(EW77:EW80=EW78)*(FA77:FA80=FA78)*(FB77:FB80&gt;FB78)),"")</f>
        <v>0</v>
      </c>
      <c r="FJ78" s="221">
        <f ca="1">IF(ES78&lt;&gt;"",SUMPRODUCT((FD77:FD80=FD78)*(EY77:EY80=EY78)*(EW77:EW80=EW78)*(FA77:FA80=FA78)*(FB77:FB80=FB78)*(FC77:FC80&gt;FC78)),"")</f>
        <v>2</v>
      </c>
      <c r="FK78" s="221">
        <f ca="1">IF(ES78&lt;&gt;"",SUM(FE78:FJ78),"")</f>
        <v>3</v>
      </c>
      <c r="FL78" s="221" t="str">
        <f ca="1">IF(FM38&lt;&gt;"",SUMPRODUCT((FT37:FT40=FT38)*(FS37:FS40=FS38)*(FQ37:FQ40=FQ38)*(FR37:FR40=FR38)),"")</f>
        <v/>
      </c>
      <c r="FM78" s="221" t="str">
        <f t="shared" ref="FM78:FM80" ca="1" si="257">IF(AND(FL78&lt;&gt;"",FL78&gt;1),FM38,"")</f>
        <v/>
      </c>
      <c r="FN78" s="221">
        <f ca="1">SUMPRODUCT((HX3:HX42=FM78)*(IA3:IA42=FM79)*(IB3:IB42="W"))+SUMPRODUCT((HX3:HX42=FM78)*(IA3:IA42=FM80)*(IB3:IB42="W"))+SUMPRODUCT((HX3:HX42=FM78)*(IA3:IA42=FM81)*(IB3:IB42="W"))+SUMPRODUCT((HX3:HX42=FM79)*(IA3:IA42=FM78)*(IC3:IC42="W"))+SUMPRODUCT((HX3:HX42=FM80)*(IA3:IA42=FM78)*(IC3:IC42="W"))+SUMPRODUCT((HX3:HX42=FM81)*(IA3:IA42=FM78)*(IC3:IC42="W"))</f>
        <v>0</v>
      </c>
      <c r="FO78" s="221">
        <f ca="1">SUMPRODUCT((HX3:HX42=FM78)*(IA3:IA42=FM79)*(IB3:IB42="D"))+SUMPRODUCT((HX3:HX42=FM78)*(IA3:IA42=FM80)*(IB3:IB42="D"))+SUMPRODUCT((HX3:HX42=FM78)*(IA3:IA42=FM81)*(IB3:IB42="D"))+SUMPRODUCT((HX3:HX42=FM79)*(IA3:IA42=FM78)*(IB3:IB42="D"))+SUMPRODUCT((HX3:HX42=FM80)*(IA3:IA42=FM78)*(IB3:IB42="D"))+SUMPRODUCT((HX3:HX42=FM81)*(IA3:IA42=FM78)*(IB3:IB42="D"))</f>
        <v>0</v>
      </c>
      <c r="FP78" s="221">
        <f ca="1">SUMPRODUCT((HX3:HX42=FM78)*(IA3:IA42=FM79)*(IB3:IB42="L"))+SUMPRODUCT((HX3:HX42=FM78)*(IA3:IA42=FM80)*(IB3:IB42="L"))+SUMPRODUCT((HX3:HX42=FM78)*(IA3:IA42=FM81)*(IB3:IB42="L"))+SUMPRODUCT((HX3:HX42=FM79)*(IA3:IA42=FM78)*(IC3:IC42="L"))+SUMPRODUCT((HX3:HX42=FM80)*(IA3:IA42=FM78)*(IC3:IC42="L"))+SUMPRODUCT((HX3:HX42=FM81)*(IA3:IA42=FM78)*(IC3:IC42="L"))</f>
        <v>0</v>
      </c>
      <c r="FQ78" s="221">
        <f ca="1">SUMPRODUCT((HX3:HX42=FM78)*(IA3:IA42=FM79)*HY3:HY42)+SUMPRODUCT((HX3:HX42=FM78)*(IA3:IA42=FM80)*HY3:HY42)+SUMPRODUCT((HX3:HX42=FM78)*(IA3:IA42=FM81)*HY3:HY42)+SUMPRODUCT((HX3:HX42=FM78)*(IA3:IA42=FM77)*HY3:HY42)+SUMPRODUCT((HX3:HX42=FM79)*(IA3:IA42=FM78)*HZ3:HZ42)+SUMPRODUCT((HX3:HX42=FM80)*(IA3:IA42=FM78)*HZ3:HZ42)+SUMPRODUCT((HX3:HX42=FM81)*(IA3:IA42=FM78)*HZ3:HZ42)+SUMPRODUCT((HX3:HX42=FM77)*(IA3:IA42=FM78)*HZ3:HZ42)</f>
        <v>0</v>
      </c>
      <c r="FR78" s="221">
        <f ca="1">SUMPRODUCT((HX3:HX42=FM78)*(IA3:IA42=FM79)*HZ3:HZ42)+SUMPRODUCT((HX3:HX42=FM78)*(IA3:IA42=FM80)*HZ3:HZ42)+SUMPRODUCT((HX3:HX42=FM78)*(IA3:IA42=FM81)*HZ3:HZ42)+SUMPRODUCT((HX3:HX42=FM78)*(IA3:IA42=FM77)*HZ3:HZ42)+SUMPRODUCT((HX3:HX42=FM79)*(IA3:IA42=FM78)*HY3:HY42)+SUMPRODUCT((HX3:HX42=FM80)*(IA3:IA42=FM78)*HY3:HY42)+SUMPRODUCT((HX3:HX42=FM81)*(IA3:IA42=FM78)*HY3:HY42)+SUMPRODUCT((HX3:HX42=FM77)*(IA3:IA42=FM78)*HY3:HY42)</f>
        <v>0</v>
      </c>
      <c r="FS78" s="221">
        <f ca="1">FQ78-FR78+1000</f>
        <v>1000</v>
      </c>
      <c r="FT78" s="221" t="str">
        <f t="shared" ref="FT78:FT80" ca="1" si="258">IF(FM78&lt;&gt;"",FN78*3+FO78*1,"")</f>
        <v/>
      </c>
      <c r="FU78" s="221" t="str">
        <f ca="1">IF(FM78&lt;&gt;"",VLOOKUP(FM78,DZ4:EF40,7,FALSE),"")</f>
        <v/>
      </c>
      <c r="FV78" s="221" t="str">
        <f ca="1">IF(FM78&lt;&gt;"",VLOOKUP(FM78,DZ4:EF40,5,FALSE),"")</f>
        <v/>
      </c>
      <c r="FW78" s="221" t="str">
        <f ca="1">IF(FM78&lt;&gt;"",VLOOKUP(FM78,DZ4:EH40,9,FALSE),"")</f>
        <v/>
      </c>
      <c r="FX78" s="221" t="str">
        <f t="shared" ref="FX78:FX80" ca="1" si="259">FT78</f>
        <v/>
      </c>
      <c r="FY78" s="221" t="str">
        <f ca="1">IF(FM78&lt;&gt;"",RANK(FX78,FX77:FX80),"")</f>
        <v/>
      </c>
      <c r="FZ78" s="221" t="str">
        <f ca="1">IF(FM78&lt;&gt;"",SUMPRODUCT((FX77:FX80=FX78)*(FS77:FS80&gt;FS78)),"")</f>
        <v/>
      </c>
      <c r="GA78" s="221" t="str">
        <f ca="1">IF(FM78&lt;&gt;"",SUMPRODUCT((FX77:FX80=FX78)*(FS77:FS80=FS78)*(FQ77:FQ80&gt;FQ78)),"")</f>
        <v/>
      </c>
      <c r="GB78" s="221" t="str">
        <f ca="1">IF(FM78&lt;&gt;"",SUMPRODUCT((FX77:FX80=FX78)*(FS77:FS80=FS78)*(FQ77:FQ80=FQ78)*(FU77:FU80&gt;FU78)),"")</f>
        <v/>
      </c>
      <c r="GC78" s="221" t="str">
        <f ca="1">IF(FM78&lt;&gt;"",SUMPRODUCT((FX77:FX80=FX78)*(FS77:FS80=FS78)*(FQ77:FQ80=FQ78)*(FU77:FU80=FU78)*(FV77:FV80&gt;FV78)),"")</f>
        <v/>
      </c>
      <c r="GD78" s="221" t="str">
        <f ca="1">IF(FM78&lt;&gt;"",SUMPRODUCT((FX77:FX80=FX78)*(FS77:FS80=FS78)*(FQ77:FQ80=FQ78)*(FU77:FU80=FU78)*(FV77:FV80=FV78)*(FW77:FW80&gt;FW78)),"")</f>
        <v/>
      </c>
      <c r="GE78" s="221" t="str">
        <f ca="1">IF(FM78&lt;&gt;"",SUM(FY78:GD78)+1,"")</f>
        <v/>
      </c>
    </row>
    <row r="79" spans="9:187" x14ac:dyDescent="0.2">
      <c r="I79" s="221">
        <f>SUMPRODUCT((I37:I40=I39)*(H37:H40=H39)*(F37:F40&gt;F39))+1</f>
        <v>1</v>
      </c>
      <c r="T79" s="221">
        <f>IF(U39&lt;&gt;"",SUMPRODUCT((AB37:AB40=AB39)*(AA37:AA40=AA39)*(Y37:Y40=Y39)*(Z37:Z40=Z39)),"")</f>
        <v>4</v>
      </c>
      <c r="U79" s="221" t="str">
        <f t="shared" si="248"/>
        <v>Austria</v>
      </c>
      <c r="V79" s="221">
        <f>SUMPRODUCT((CZ3:CZ42=U79)*(DC3:DC42=U80)*(DD3:DD42="W"))+SUMPRODUCT((CZ3:CZ42=U79)*(DC3:DC42=U81)*(DD3:DD42="W"))+SUMPRODUCT((CZ3:CZ42=U79)*(DC3:DC42=U77)*(DD3:DD42="W"))+SUMPRODUCT((CZ3:CZ42=U79)*(DC3:DC42=U78)*(DD3:DD42="W"))+SUMPRODUCT((CZ3:CZ42=U80)*(DC3:DC42=U79)*(DE3:DE42="W"))+SUMPRODUCT((CZ3:CZ42=U81)*(DC3:DC42=U79)*(DE3:DE42="W"))+SUMPRODUCT((CZ3:CZ42=U77)*(DC3:DC42=U79)*(DE3:DE42="W"))+SUMPRODUCT((CZ3:CZ42=U78)*(DC3:DC42=U79)*(DE3:DE42="W"))</f>
        <v>0</v>
      </c>
      <c r="W79" s="221">
        <f>SUMPRODUCT((CZ3:CZ42=U79)*(DC3:DC42=U80)*(DD3:DD42="D"))+SUMPRODUCT((CZ3:CZ42=U79)*(DC3:DC42=U81)*(DD3:DD42="D"))+SUMPRODUCT((CZ3:CZ42=U79)*(DC3:DC42=U77)*(DD3:DD42="D"))+SUMPRODUCT((CZ3:CZ42=U79)*(DC3:DC42=U78)*(DD3:DD42="D"))+SUMPRODUCT((CZ3:CZ42=U80)*(DC3:DC42=U79)*(DD3:DD42="D"))+SUMPRODUCT((CZ3:CZ42=U81)*(DC3:DC42=U79)*(DD3:DD42="D"))+SUMPRODUCT((CZ3:CZ42=U77)*(DC3:DC42=U79)*(DD3:DD42="D"))+SUMPRODUCT((CZ3:CZ42=U78)*(DC3:DC42=U79)*(DD3:DD42="D"))</f>
        <v>0</v>
      </c>
      <c r="X79" s="221">
        <f>SUMPRODUCT((CZ3:CZ42=U79)*(DC3:DC42=U80)*(DD3:DD42="L"))+SUMPRODUCT((CZ3:CZ42=U79)*(DC3:DC42=U81)*(DD3:DD42="L"))+SUMPRODUCT((CZ3:CZ42=U79)*(DC3:DC42=U77)*(DD3:DD42="L"))+SUMPRODUCT((CZ3:CZ42=U79)*(DC3:DC42=U78)*(DD3:DD42="L"))+SUMPRODUCT((CZ3:CZ42=U80)*(DC3:DC42=U79)*(DE3:DE42="L"))+SUMPRODUCT((CZ3:CZ42=U81)*(DC3:DC42=U79)*(DE3:DE42="L"))+SUMPRODUCT((CZ3:CZ42=U77)*(DC3:DC42=U79)*(DE3:DE42="L"))+SUMPRODUCT((CZ3:CZ42=U78)*(DC3:DC42=U79)*(DE3:DE42="L"))</f>
        <v>0</v>
      </c>
      <c r="Y79" s="221">
        <f>SUMPRODUCT((CZ3:CZ42=U79)*(DC3:DC42=U80)*DA3:DA42)+SUMPRODUCT((CZ3:CZ42=U79)*(DC3:DC42=U81)*DA3:DA42)+SUMPRODUCT((CZ3:CZ42=U79)*(DC3:DC42=U77)*DA3:DA42)+SUMPRODUCT((CZ3:CZ42=U79)*(DC3:DC42=U78)*DA3:DA42)+SUMPRODUCT((CZ3:CZ42=U80)*(DC3:DC42=U79)*DB3:DB42)+SUMPRODUCT((CZ3:CZ42=U81)*(DC3:DC42=U79)*DB3:DB42)+SUMPRODUCT((CZ3:CZ42=U77)*(DC3:DC42=U79)*DB3:DB42)+SUMPRODUCT((CZ3:CZ42=U78)*(DC3:DC42=U79)*DB3:DB42)</f>
        <v>0</v>
      </c>
      <c r="Z79" s="221">
        <f>SUMPRODUCT((CZ3:CZ42=U79)*(DC3:DC42=U80)*DB3:DB42)+SUMPRODUCT((CZ3:CZ42=U79)*(DC3:DC42=U81)*DB3:DB42)+SUMPRODUCT((CZ3:CZ42=U79)*(DC3:DC42=U77)*DB3:DB42)+SUMPRODUCT((CZ3:CZ42=U79)*(DC3:DC42=U78)*DB3:DB42)+SUMPRODUCT((CZ3:CZ42=U80)*(DC3:DC42=U79)*DA3:DA42)+SUMPRODUCT((CZ3:CZ42=U81)*(DC3:DC42=U79)*DA3:DA42)+SUMPRODUCT((CZ3:CZ42=U77)*(DC3:DC42=U79)*DA3:DA42)+SUMPRODUCT((CZ3:CZ42=U78)*(DC3:DC42=U79)*DA3:DA42)</f>
        <v>0</v>
      </c>
      <c r="AA79" s="221">
        <f>Y79-Z79+1000</f>
        <v>1000</v>
      </c>
      <c r="AB79" s="221">
        <f t="shared" si="249"/>
        <v>0</v>
      </c>
      <c r="AC79" s="221">
        <f>IF(U79&lt;&gt;"",VLOOKUP(U79,B4:H40,7,FALSE),"")</f>
        <v>1000</v>
      </c>
      <c r="AD79" s="221">
        <f>IF(U79&lt;&gt;"",VLOOKUP(U79,B4:H40,5,FALSE),"")</f>
        <v>0</v>
      </c>
      <c r="AE79" s="221">
        <f>IF(U79&lt;&gt;"",VLOOKUP(U79,B4:J40,9,FALSE),"")</f>
        <v>15</v>
      </c>
      <c r="AF79" s="221">
        <f t="shared" si="250"/>
        <v>0</v>
      </c>
      <c r="AG79" s="221">
        <f>IF(U79&lt;&gt;"",RANK(AF79,AF77:AF80),"")</f>
        <v>1</v>
      </c>
      <c r="AH79" s="221">
        <f>IF(U79&lt;&gt;"",SUMPRODUCT((AF77:AF80=AF79)*(AA77:AA80&gt;AA79)),"")</f>
        <v>0</v>
      </c>
      <c r="AI79" s="221">
        <f>IF(U79&lt;&gt;"",SUMPRODUCT((AF77:AF80=AF79)*(AA77:AA80=AA79)*(Y77:Y80&gt;Y79)),"")</f>
        <v>0</v>
      </c>
      <c r="AJ79" s="221">
        <f>IF(U79&lt;&gt;"",SUMPRODUCT((AF77:AF80=AF79)*(AA77:AA80=AA79)*(Y77:Y80=Y79)*(AC77:AC80&gt;AC79)),"")</f>
        <v>0</v>
      </c>
      <c r="AK79" s="221">
        <f>IF(U79&lt;&gt;"",SUMPRODUCT((AF77:AF80=AF79)*(AA77:AA80=AA79)*(Y77:Y80=Y79)*(AC77:AC80=AC79)*(AD77:AD80&gt;AD79)),"")</f>
        <v>0</v>
      </c>
      <c r="AL79" s="221">
        <f>IF(U79&lt;&gt;"",SUMPRODUCT((AF77:AF80=AF79)*(AA77:AA80=AA79)*(Y77:Y80=Y79)*(AC77:AC80=AC79)*(AD77:AD80=AD79)*(AE77:AE80&gt;AE79)),"")</f>
        <v>1</v>
      </c>
      <c r="AM79" s="221">
        <f>IF(U79&lt;&gt;"",SUM(AG79:AL79),"")</f>
        <v>2</v>
      </c>
      <c r="AN79" s="221" t="str">
        <f>IF(AO39&lt;&gt;"",SUMPRODUCT((AV37:AV40=AV39)*(AU37:AU40=AU39)*(AS37:AS40=AS39)*(AT37:AT40=AT39)),"")</f>
        <v/>
      </c>
      <c r="AO79" s="221" t="str">
        <f t="shared" si="251"/>
        <v/>
      </c>
      <c r="AP79" s="221">
        <f>SUMPRODUCT((CZ3:CZ42=AO79)*(DC3:DC42=AO80)*(DD3:DD42="W"))+SUMPRODUCT((CZ3:CZ42=AO79)*(DC3:DC42=AO81)*(DD3:DD42="W"))+SUMPRODUCT((CZ3:CZ42=AO79)*(DC3:DC42=AO78)*(DD3:DD42="W"))+SUMPRODUCT((CZ3:CZ42=AO80)*(DC3:DC42=AO79)*(DE3:DE42="W"))+SUMPRODUCT((CZ3:CZ42=AO81)*(DC3:DC42=AO79)*(DE3:DE42="W"))+SUMPRODUCT((CZ3:CZ42=AO78)*(DC3:DC42=AO79)*(DE3:DE42="W"))</f>
        <v>0</v>
      </c>
      <c r="AQ79" s="221">
        <f>SUMPRODUCT((CZ3:CZ42=AO79)*(DC3:DC42=AO80)*(DD3:DD42="D"))+SUMPRODUCT((CZ3:CZ42=AO79)*(DC3:DC42=AO81)*(DD3:DD42="D"))+SUMPRODUCT((CZ3:CZ42=AO79)*(DC3:DC42=AO78)*(DD3:DD42="D"))+SUMPRODUCT((CZ3:CZ42=AO80)*(DC3:DC42=AO79)*(DD3:DD42="D"))+SUMPRODUCT((CZ3:CZ42=AO81)*(DC3:DC42=AO79)*(DD3:DD42="D"))+SUMPRODUCT((CZ3:CZ42=AO78)*(DC3:DC42=AO79)*(DD3:DD42="D"))</f>
        <v>0</v>
      </c>
      <c r="AR79" s="221">
        <f>SUMPRODUCT((CZ3:CZ42=AO79)*(DC3:DC42=AO80)*(DD3:DD42="L"))+SUMPRODUCT((CZ3:CZ42=AO79)*(DC3:DC42=AO81)*(DD3:DD42="L"))+SUMPRODUCT((CZ3:CZ42=AO79)*(DC3:DC42=AO78)*(DD3:DD42="L"))+SUMPRODUCT((CZ3:CZ42=AO80)*(DC3:DC42=AO79)*(DE3:DE42="L"))+SUMPRODUCT((CZ3:CZ42=AO81)*(DC3:DC42=AO79)*(DE3:DE42="L"))+SUMPRODUCT((CZ3:CZ42=AO78)*(DC3:DC42=AO79)*(DE3:DE42="L"))</f>
        <v>0</v>
      </c>
      <c r="AS79" s="221">
        <f>SUMPRODUCT((CZ3:CZ42=AO79)*(DC3:DC42=AO80)*DA3:DA42)+SUMPRODUCT((CZ3:CZ42=AO79)*(DC3:DC42=AO81)*DA3:DA42)+SUMPRODUCT((CZ3:CZ42=AO79)*(DC3:DC42=AO77)*DA3:DA42)+SUMPRODUCT((CZ3:CZ42=AO79)*(DC3:DC42=AO78)*DA3:DA42)+SUMPRODUCT((CZ3:CZ42=AO80)*(DC3:DC42=AO79)*DB3:DB42)+SUMPRODUCT((CZ3:CZ42=AO81)*(DC3:DC42=AO79)*DB3:DB42)+SUMPRODUCT((CZ3:CZ42=AO77)*(DC3:DC42=AO79)*DB3:DB42)+SUMPRODUCT((CZ3:CZ42=AO78)*(DC3:DC42=AO79)*DB3:DB42)</f>
        <v>0</v>
      </c>
      <c r="AT79" s="221">
        <f>SUMPRODUCT((CZ3:CZ42=AO79)*(DC3:DC42=AO80)*DB3:DB42)+SUMPRODUCT((CZ3:CZ42=AO79)*(DC3:DC42=AO81)*DB3:DB42)+SUMPRODUCT((CZ3:CZ42=AO79)*(DC3:DC42=AO77)*DB3:DB42)+SUMPRODUCT((CZ3:CZ42=AO79)*(DC3:DC42=AO78)*DB3:DB42)+SUMPRODUCT((CZ3:CZ42=AO80)*(DC3:DC42=AO79)*DA3:DA42)+SUMPRODUCT((CZ3:CZ42=AO81)*(DC3:DC42=AO79)*DA3:DA42)+SUMPRODUCT((CZ3:CZ42=AO77)*(DC3:DC42=AO79)*DA3:DA42)+SUMPRODUCT((CZ3:CZ42=AO78)*(DC3:DC42=AO79)*DA3:DA42)</f>
        <v>0</v>
      </c>
      <c r="AU79" s="221">
        <f>AS79-AT79+1000</f>
        <v>1000</v>
      </c>
      <c r="AV79" s="221" t="str">
        <f t="shared" si="252"/>
        <v/>
      </c>
      <c r="AW79" s="221" t="str">
        <f>IF(AO79&lt;&gt;"",VLOOKUP(AO79,B4:H40,7,FALSE),"")</f>
        <v/>
      </c>
      <c r="AX79" s="221" t="str">
        <f>IF(AO79&lt;&gt;"",VLOOKUP(AO79,B4:H40,5,FALSE),"")</f>
        <v/>
      </c>
      <c r="AY79" s="221" t="str">
        <f>IF(AO79&lt;&gt;"",VLOOKUP(AO79,B4:J40,9,FALSE),"")</f>
        <v/>
      </c>
      <c r="AZ79" s="221" t="str">
        <f t="shared" si="253"/>
        <v/>
      </c>
      <c r="BA79" s="221" t="str">
        <f>IF(AO79&lt;&gt;"",RANK(AZ79,AZ77:AZ80),"")</f>
        <v/>
      </c>
      <c r="BB79" s="221" t="str">
        <f>IF(AO79&lt;&gt;"",SUMPRODUCT((AZ77:AZ80=AZ79)*(AU77:AU80&gt;AU79)),"")</f>
        <v/>
      </c>
      <c r="BC79" s="221" t="str">
        <f>IF(AO79&lt;&gt;"",SUMPRODUCT((AZ77:AZ80=AZ79)*(AU77:AU80=AU79)*(AS77:AS80&gt;AS79)),"")</f>
        <v/>
      </c>
      <c r="BD79" s="221" t="str">
        <f>IF(AO79&lt;&gt;"",SUMPRODUCT((AZ77:AZ80=AZ79)*(AU77:AU80=AU79)*(AS77:AS80=AS79)*(AW77:AW80&gt;AW79)),"")</f>
        <v/>
      </c>
      <c r="BE79" s="221" t="str">
        <f>IF(AO79&lt;&gt;"",SUMPRODUCT((AZ77:AZ80=AZ79)*(AU77:AU80=AU79)*(AS77:AS80=AS79)*(AW77:AW80=AW79)*(AX77:AX80&gt;AX79)),"")</f>
        <v/>
      </c>
      <c r="BF79" s="221" t="str">
        <f>IF(AO79&lt;&gt;"",SUMPRODUCT((AZ77:AZ80=AZ79)*(AU77:AU80=AU79)*(AS77:AS80=AS79)*(AW77:AW80=AW79)*(AX77:AX80=AX79)*(AY77:AY80&gt;AY79)),"")</f>
        <v/>
      </c>
      <c r="BG79" s="221" t="str">
        <f t="shared" ref="BG79:BG80" si="260">IF(AO79&lt;&gt;"",SUM(BA79:BF79)+1,"")</f>
        <v/>
      </c>
      <c r="EG79" s="221">
        <f ca="1">SUMPRODUCT((EG37:EG40=EG39)*(EF37:EF40=EF39)*(ED37:ED40&gt;ED39))+1</f>
        <v>1</v>
      </c>
      <c r="ER79" s="221">
        <f ca="1">IF(ES39&lt;&gt;"",SUMPRODUCT((EZ37:EZ40=EZ39)*(EY37:EY40=EY39)*(EW37:EW40=EW39)*(EX37:EX40=EX39)),"")</f>
        <v>4</v>
      </c>
      <c r="ES79" s="221" t="str">
        <f t="shared" ca="1" si="254"/>
        <v>Austria</v>
      </c>
      <c r="ET79" s="221">
        <f ca="1">SUMPRODUCT((HX3:HX42=ES79)*(IA3:IA42=ES80)*(IB3:IB42="W"))+SUMPRODUCT((HX3:HX42=ES79)*(IA3:IA42=ES81)*(IB3:IB42="W"))+SUMPRODUCT((HX3:HX42=ES79)*(IA3:IA42=ES77)*(IB3:IB42="W"))+SUMPRODUCT((HX3:HX42=ES79)*(IA3:IA42=ES78)*(IB3:IB42="W"))+SUMPRODUCT((HX3:HX42=ES80)*(IA3:IA42=ES79)*(IC3:IC42="W"))+SUMPRODUCT((HX3:HX42=ES81)*(IA3:IA42=ES79)*(IC3:IC42="W"))+SUMPRODUCT((HX3:HX42=ES77)*(IA3:IA42=ES79)*(IC3:IC42="W"))+SUMPRODUCT((HX3:HX42=ES78)*(IA3:IA42=ES79)*(IC3:IC42="W"))</f>
        <v>0</v>
      </c>
      <c r="EU79" s="221">
        <f ca="1">SUMPRODUCT((HX3:HX42=ES79)*(IA3:IA42=ES80)*(IB3:IB42="D"))+SUMPRODUCT((HX3:HX42=ES79)*(IA3:IA42=ES81)*(IB3:IB42="D"))+SUMPRODUCT((HX3:HX42=ES79)*(IA3:IA42=ES77)*(IB3:IB42="D"))+SUMPRODUCT((HX3:HX42=ES79)*(IA3:IA42=ES78)*(IB3:IB42="D"))+SUMPRODUCT((HX3:HX42=ES80)*(IA3:IA42=ES79)*(IB3:IB42="D"))+SUMPRODUCT((HX3:HX42=ES81)*(IA3:IA42=ES79)*(IB3:IB42="D"))+SUMPRODUCT((HX3:HX42=ES77)*(IA3:IA42=ES79)*(IB3:IB42="D"))+SUMPRODUCT((HX3:HX42=ES78)*(IA3:IA42=ES79)*(IB3:IB42="D"))</f>
        <v>0</v>
      </c>
      <c r="EV79" s="221">
        <f ca="1">SUMPRODUCT((HX3:HX42=ES79)*(IA3:IA42=ES80)*(IB3:IB42="L"))+SUMPRODUCT((HX3:HX42=ES79)*(IA3:IA42=ES81)*(IB3:IB42="L"))+SUMPRODUCT((HX3:HX42=ES79)*(IA3:IA42=ES77)*(IB3:IB42="L"))+SUMPRODUCT((HX3:HX42=ES79)*(IA3:IA42=ES78)*(IB3:IB42="L"))+SUMPRODUCT((HX3:HX42=ES80)*(IA3:IA42=ES79)*(IC3:IC42="L"))+SUMPRODUCT((HX3:HX42=ES81)*(IA3:IA42=ES79)*(IC3:IC42="L"))+SUMPRODUCT((HX3:HX42=ES77)*(IA3:IA42=ES79)*(IC3:IC42="L"))+SUMPRODUCT((HX3:HX42=ES78)*(IA3:IA42=ES79)*(IC3:IC42="L"))</f>
        <v>0</v>
      </c>
      <c r="EW79" s="221">
        <f ca="1">SUMPRODUCT((HX3:HX42=ES79)*(IA3:IA42=ES80)*HY3:HY42)+SUMPRODUCT((HX3:HX42=ES79)*(IA3:IA42=ES81)*HY3:HY42)+SUMPRODUCT((HX3:HX42=ES79)*(IA3:IA42=ES77)*HY3:HY42)+SUMPRODUCT((HX3:HX42=ES79)*(IA3:IA42=ES78)*HY3:HY42)+SUMPRODUCT((HX3:HX42=ES80)*(IA3:IA42=ES79)*HZ3:HZ42)+SUMPRODUCT((HX3:HX42=ES81)*(IA3:IA42=ES79)*HZ3:HZ42)+SUMPRODUCT((HX3:HX42=ES77)*(IA3:IA42=ES79)*HZ3:HZ42)+SUMPRODUCT((HX3:HX42=ES78)*(IA3:IA42=ES79)*HZ3:HZ42)</f>
        <v>0</v>
      </c>
      <c r="EX79" s="221">
        <f ca="1">SUMPRODUCT((HX3:HX42=ES79)*(IA3:IA42=ES80)*HZ3:HZ42)+SUMPRODUCT((HX3:HX42=ES79)*(IA3:IA42=ES81)*HZ3:HZ42)+SUMPRODUCT((HX3:HX42=ES79)*(IA3:IA42=ES77)*HZ3:HZ42)+SUMPRODUCT((HX3:HX42=ES79)*(IA3:IA42=ES78)*HZ3:HZ42)+SUMPRODUCT((HX3:HX42=ES80)*(IA3:IA42=ES79)*HY3:HY42)+SUMPRODUCT((HX3:HX42=ES81)*(IA3:IA42=ES79)*HY3:HY42)+SUMPRODUCT((HX3:HX42=ES77)*(IA3:IA42=ES79)*HY3:HY42)+SUMPRODUCT((HX3:HX42=ES78)*(IA3:IA42=ES79)*HY3:HY42)</f>
        <v>0</v>
      </c>
      <c r="EY79" s="221">
        <f ca="1">EW79-EX79+1000</f>
        <v>1000</v>
      </c>
      <c r="EZ79" s="221">
        <f t="shared" ca="1" si="255"/>
        <v>0</v>
      </c>
      <c r="FA79" s="221">
        <f ca="1">IF(ES79&lt;&gt;"",VLOOKUP(ES79,DZ4:EF40,7,FALSE),"")</f>
        <v>1000</v>
      </c>
      <c r="FB79" s="221">
        <f ca="1">IF(ES79&lt;&gt;"",VLOOKUP(ES79,DZ4:EF40,5,FALSE),"")</f>
        <v>0</v>
      </c>
      <c r="FC79" s="221">
        <f ca="1">IF(ES79&lt;&gt;"",VLOOKUP(ES79,DZ4:EH40,9,FALSE),"")</f>
        <v>15</v>
      </c>
      <c r="FD79" s="221">
        <f t="shared" ca="1" si="256"/>
        <v>0</v>
      </c>
      <c r="FE79" s="221">
        <f ca="1">IF(ES79&lt;&gt;"",RANK(FD79,FD77:FD80),"")</f>
        <v>1</v>
      </c>
      <c r="FF79" s="221">
        <f ca="1">IF(ES79&lt;&gt;"",SUMPRODUCT((FD77:FD80=FD79)*(EY77:EY80&gt;EY79)),"")</f>
        <v>0</v>
      </c>
      <c r="FG79" s="221">
        <f ca="1">IF(ES79&lt;&gt;"",SUMPRODUCT((FD77:FD80=FD79)*(EY77:EY80=EY79)*(EW77:EW80&gt;EW79)),"")</f>
        <v>0</v>
      </c>
      <c r="FH79" s="221">
        <f ca="1">IF(ES79&lt;&gt;"",SUMPRODUCT((FD77:FD80=FD79)*(EY77:EY80=EY79)*(EW77:EW80=EW79)*(FA77:FA80&gt;FA79)),"")</f>
        <v>0</v>
      </c>
      <c r="FI79" s="221">
        <f ca="1">IF(ES79&lt;&gt;"",SUMPRODUCT((FD77:FD80=FD79)*(EY77:EY80=EY79)*(EW77:EW80=EW79)*(FA77:FA80=FA79)*(FB77:FB80&gt;FB79)),"")</f>
        <v>0</v>
      </c>
      <c r="FJ79" s="221">
        <f ca="1">IF(ES79&lt;&gt;"",SUMPRODUCT((FD77:FD80=FD79)*(EY77:EY80=EY79)*(EW77:EW80=EW79)*(FA77:FA80=FA79)*(FB77:FB80=FB79)*(FC77:FC80&gt;FC79)),"")</f>
        <v>1</v>
      </c>
      <c r="FK79" s="221">
        <f ca="1">IF(ES79&lt;&gt;"",SUM(FE79:FJ79),"")</f>
        <v>2</v>
      </c>
      <c r="FL79" s="221" t="str">
        <f ca="1">IF(FM39&lt;&gt;"",SUMPRODUCT((FT37:FT40=FT39)*(FS37:FS40=FS39)*(FQ37:FQ40=FQ39)*(FR37:FR40=FR39)),"")</f>
        <v/>
      </c>
      <c r="FM79" s="221" t="str">
        <f t="shared" ca="1" si="257"/>
        <v/>
      </c>
      <c r="FN79" s="221">
        <f ca="1">SUMPRODUCT((HX3:HX42=FM79)*(IA3:IA42=FM80)*(IB3:IB42="W"))+SUMPRODUCT((HX3:HX42=FM79)*(IA3:IA42=FM81)*(IB3:IB42="W"))+SUMPRODUCT((HX3:HX42=FM79)*(IA3:IA42=FM78)*(IB3:IB42="W"))+SUMPRODUCT((HX3:HX42=FM80)*(IA3:IA42=FM79)*(IC3:IC42="W"))+SUMPRODUCT((HX3:HX42=FM81)*(IA3:IA42=FM79)*(IC3:IC42="W"))+SUMPRODUCT((HX3:HX42=FM78)*(IA3:IA42=FM79)*(IC3:IC42="W"))</f>
        <v>0</v>
      </c>
      <c r="FO79" s="221">
        <f ca="1">SUMPRODUCT((HX3:HX42=FM79)*(IA3:IA42=FM80)*(IB3:IB42="D"))+SUMPRODUCT((HX3:HX42=FM79)*(IA3:IA42=FM81)*(IB3:IB42="D"))+SUMPRODUCT((HX3:HX42=FM79)*(IA3:IA42=FM78)*(IB3:IB42="D"))+SUMPRODUCT((HX3:HX42=FM80)*(IA3:IA42=FM79)*(IB3:IB42="D"))+SUMPRODUCT((HX3:HX42=FM81)*(IA3:IA42=FM79)*(IB3:IB42="D"))+SUMPRODUCT((HX3:HX42=FM78)*(IA3:IA42=FM79)*(IB3:IB42="D"))</f>
        <v>0</v>
      </c>
      <c r="FP79" s="221">
        <f ca="1">SUMPRODUCT((HX3:HX42=FM79)*(IA3:IA42=FM80)*(IB3:IB42="L"))+SUMPRODUCT((HX3:HX42=FM79)*(IA3:IA42=FM81)*(IB3:IB42="L"))+SUMPRODUCT((HX3:HX42=FM79)*(IA3:IA42=FM78)*(IB3:IB42="L"))+SUMPRODUCT((HX3:HX42=FM80)*(IA3:IA42=FM79)*(IC3:IC42="L"))+SUMPRODUCT((HX3:HX42=FM81)*(IA3:IA42=FM79)*(IC3:IC42="L"))+SUMPRODUCT((HX3:HX42=FM78)*(IA3:IA42=FM79)*(IC3:IC42="L"))</f>
        <v>0</v>
      </c>
      <c r="FQ79" s="221">
        <f ca="1">SUMPRODUCT((HX3:HX42=FM79)*(IA3:IA42=FM80)*HY3:HY42)+SUMPRODUCT((HX3:HX42=FM79)*(IA3:IA42=FM81)*HY3:HY42)+SUMPRODUCT((HX3:HX42=FM79)*(IA3:IA42=FM77)*HY3:HY42)+SUMPRODUCT((HX3:HX42=FM79)*(IA3:IA42=FM78)*HY3:HY42)+SUMPRODUCT((HX3:HX42=FM80)*(IA3:IA42=FM79)*HZ3:HZ42)+SUMPRODUCT((HX3:HX42=FM81)*(IA3:IA42=FM79)*HZ3:HZ42)+SUMPRODUCT((HX3:HX42=FM77)*(IA3:IA42=FM79)*HZ3:HZ42)+SUMPRODUCT((HX3:HX42=FM78)*(IA3:IA42=FM79)*HZ3:HZ42)</f>
        <v>0</v>
      </c>
      <c r="FR79" s="221">
        <f ca="1">SUMPRODUCT((HX3:HX42=FM79)*(IA3:IA42=FM80)*HZ3:HZ42)+SUMPRODUCT((HX3:HX42=FM79)*(IA3:IA42=FM81)*HZ3:HZ42)+SUMPRODUCT((HX3:HX42=FM79)*(IA3:IA42=FM77)*HZ3:HZ42)+SUMPRODUCT((HX3:HX42=FM79)*(IA3:IA42=FM78)*HZ3:HZ42)+SUMPRODUCT((HX3:HX42=FM80)*(IA3:IA42=FM79)*HY3:HY42)+SUMPRODUCT((HX3:HX42=FM81)*(IA3:IA42=FM79)*HY3:HY42)+SUMPRODUCT((HX3:HX42=FM77)*(IA3:IA42=FM79)*HY3:HY42)+SUMPRODUCT((HX3:HX42=FM78)*(IA3:IA42=FM79)*HY3:HY42)</f>
        <v>0</v>
      </c>
      <c r="FS79" s="221">
        <f ca="1">FQ79-FR79+1000</f>
        <v>1000</v>
      </c>
      <c r="FT79" s="221" t="str">
        <f t="shared" ca="1" si="258"/>
        <v/>
      </c>
      <c r="FU79" s="221" t="str">
        <f ca="1">IF(FM79&lt;&gt;"",VLOOKUP(FM79,DZ4:EF40,7,FALSE),"")</f>
        <v/>
      </c>
      <c r="FV79" s="221" t="str">
        <f ca="1">IF(FM79&lt;&gt;"",VLOOKUP(FM79,DZ4:EF40,5,FALSE),"")</f>
        <v/>
      </c>
      <c r="FW79" s="221" t="str">
        <f ca="1">IF(FM79&lt;&gt;"",VLOOKUP(FM79,DZ4:EH40,9,FALSE),"")</f>
        <v/>
      </c>
      <c r="FX79" s="221" t="str">
        <f t="shared" ca="1" si="259"/>
        <v/>
      </c>
      <c r="FY79" s="221" t="str">
        <f ca="1">IF(FM79&lt;&gt;"",RANK(FX79,FX77:FX80),"")</f>
        <v/>
      </c>
      <c r="FZ79" s="221" t="str">
        <f ca="1">IF(FM79&lt;&gt;"",SUMPRODUCT((FX77:FX80=FX79)*(FS77:FS80&gt;FS79)),"")</f>
        <v/>
      </c>
      <c r="GA79" s="221" t="str">
        <f ca="1">IF(FM79&lt;&gt;"",SUMPRODUCT((FX77:FX80=FX79)*(FS77:FS80=FS79)*(FQ77:FQ80&gt;FQ79)),"")</f>
        <v/>
      </c>
      <c r="GB79" s="221" t="str">
        <f ca="1">IF(FM79&lt;&gt;"",SUMPRODUCT((FX77:FX80=FX79)*(FS77:FS80=FS79)*(FQ77:FQ80=FQ79)*(FU77:FU80&gt;FU79)),"")</f>
        <v/>
      </c>
      <c r="GC79" s="221" t="str">
        <f ca="1">IF(FM79&lt;&gt;"",SUMPRODUCT((FX77:FX80=FX79)*(FS77:FS80=FS79)*(FQ77:FQ80=FQ79)*(FU77:FU80=FU79)*(FV77:FV80&gt;FV79)),"")</f>
        <v/>
      </c>
      <c r="GD79" s="221" t="str">
        <f ca="1">IF(FM79&lt;&gt;"",SUMPRODUCT((FX77:FX80=FX79)*(FS77:FS80=FS79)*(FQ77:FQ80=FQ79)*(FU77:FU80=FU79)*(FV77:FV80=FV79)*(FW77:FW80&gt;FW79)),"")</f>
        <v/>
      </c>
      <c r="GE79" s="221" t="str">
        <f t="shared" ref="GE79:GE80" ca="1" si="261">IF(FM79&lt;&gt;"",SUM(FY79:GD79)+1,"")</f>
        <v/>
      </c>
    </row>
    <row r="80" spans="9:187" x14ac:dyDescent="0.2">
      <c r="I80" s="221">
        <f>SUMPRODUCT((I37:I40=I40)*(H37:H40=H40)*(F37:F40&gt;F40))+1</f>
        <v>1</v>
      </c>
      <c r="T80" s="221">
        <f>IF(U40&lt;&gt;"",SUMPRODUCT((AB37:AB40=AB40)*(AA37:AA40=AA40)*(Y37:Y40=Y40)*(Z37:Z40=Z40)),"")</f>
        <v>4</v>
      </c>
      <c r="U80" s="221" t="str">
        <f t="shared" si="248"/>
        <v>Portugal</v>
      </c>
      <c r="V80" s="221">
        <f>SUMPRODUCT((CZ3:CZ42=U80)*(DC3:DC42=U81)*(DD3:DD42="W"))+SUMPRODUCT((CZ3:CZ42=U80)*(DC3:DC42=U77)*(DD3:DD42="W"))+SUMPRODUCT((CZ3:CZ42=U80)*(DC3:DC42=U78)*(DD3:DD42="W"))+SUMPRODUCT((CZ3:CZ42=U80)*(DC3:DC42=U79)*(DD3:DD42="W"))+SUMPRODUCT((CZ3:CZ42=U81)*(DC3:DC42=U80)*(DE3:DE42="W"))+SUMPRODUCT((CZ3:CZ42=U77)*(DC3:DC42=U80)*(DE3:DE42="W"))+SUMPRODUCT((CZ3:CZ42=U78)*(DC3:DC42=U80)*(DE3:DE42="W"))+SUMPRODUCT((CZ3:CZ42=U79)*(DC3:DC42=U80)*(DE3:DE42="W"))</f>
        <v>0</v>
      </c>
      <c r="W80" s="221">
        <f>SUMPRODUCT((CZ3:CZ42=U80)*(DC3:DC42=U81)*(DD3:DD42="D"))+SUMPRODUCT((CZ3:CZ42=U80)*(DC3:DC42=U77)*(DD3:DD42="D"))+SUMPRODUCT((CZ3:CZ42=U80)*(DC3:DC42=U78)*(DD3:DD42="D"))+SUMPRODUCT((CZ3:CZ42=U80)*(DC3:DC42=U79)*(DD3:DD42="D"))+SUMPRODUCT((CZ3:CZ42=U81)*(DC3:DC42=U80)*(DD3:DD42="D"))+SUMPRODUCT((CZ3:CZ42=U77)*(DC3:DC42=U80)*(DD3:DD42="D"))+SUMPRODUCT((CZ3:CZ42=U78)*(DC3:DC42=U80)*(DD3:DD42="D"))+SUMPRODUCT((CZ3:CZ42=U79)*(DC3:DC42=U80)*(DD3:DD42="D"))</f>
        <v>0</v>
      </c>
      <c r="X80" s="221">
        <f>SUMPRODUCT((CZ3:CZ42=U80)*(DC3:DC42=U81)*(DD3:DD42="L"))+SUMPRODUCT((CZ3:CZ42=U80)*(DC3:DC42=U77)*(DD3:DD42="L"))+SUMPRODUCT((CZ3:CZ42=U80)*(DC3:DC42=U78)*(DD3:DD42="L"))+SUMPRODUCT((CZ3:CZ42=U80)*(DC3:DC42=U79)*(DD3:DD42="L"))+SUMPRODUCT((CZ3:CZ42=U81)*(DC3:DC42=U80)*(DE3:DE42="L"))+SUMPRODUCT((CZ3:CZ42=U77)*(DC3:DC42=U80)*(DE3:DE42="L"))+SUMPRODUCT((CZ3:CZ42=U78)*(DC3:DC42=U80)*(DE3:DE42="L"))+SUMPRODUCT((CZ3:CZ42=U79)*(DC3:DC42=U80)*(DE3:DE42="L"))</f>
        <v>0</v>
      </c>
      <c r="Y80" s="221">
        <f>SUMPRODUCT((CZ3:CZ42=U80)*(DC3:DC42=U81)*DA3:DA42)+SUMPRODUCT((CZ3:CZ42=U80)*(DC3:DC42=U77)*DA3:DA42)+SUMPRODUCT((CZ3:CZ42=U80)*(DC3:DC42=U78)*DA3:DA42)+SUMPRODUCT((CZ3:CZ42=U80)*(DC3:DC42=U79)*DA3:DA42)+SUMPRODUCT((CZ3:CZ42=U81)*(DC3:DC42=U80)*DB3:DB42)+SUMPRODUCT((CZ3:CZ42=U77)*(DC3:DC42=U80)*DB3:DB42)+SUMPRODUCT((CZ3:CZ42=U78)*(DC3:DC42=U80)*DB3:DB42)+SUMPRODUCT((CZ3:CZ42=U79)*(DC3:DC42=U80)*DB3:DB42)</f>
        <v>0</v>
      </c>
      <c r="Z80" s="221">
        <f>SUMPRODUCT((CZ3:CZ42=U80)*(DC3:DC42=U81)*DB3:DB42)+SUMPRODUCT((CZ3:CZ42=U80)*(DC3:DC42=U77)*DB3:DB42)+SUMPRODUCT((CZ3:CZ42=U80)*(DC3:DC42=U78)*DB3:DB42)+SUMPRODUCT((CZ3:CZ42=U80)*(DC3:DC42=U79)*DB3:DB42)+SUMPRODUCT((CZ3:CZ42=U81)*(DC3:DC42=U80)*DA3:DA42)+SUMPRODUCT((CZ3:CZ42=U77)*(DC3:DC42=U80)*DA3:DA42)+SUMPRODUCT((CZ3:CZ42=U78)*(DC3:DC42=U80)*DA3:DA42)+SUMPRODUCT((CZ3:CZ42=U79)*(DC3:DC42=U80)*DA3:DA42)</f>
        <v>0</v>
      </c>
      <c r="AA80" s="221">
        <f>Y80-Z80+1000</f>
        <v>1000</v>
      </c>
      <c r="AB80" s="221">
        <f t="shared" si="249"/>
        <v>0</v>
      </c>
      <c r="AC80" s="221">
        <f>IF(U80&lt;&gt;"",VLOOKUP(U80,B4:H40,7,FALSE),"")</f>
        <v>1000</v>
      </c>
      <c r="AD80" s="221">
        <f>IF(U80&lt;&gt;"",VLOOKUP(U80,B4:H40,5,FALSE),"")</f>
        <v>0</v>
      </c>
      <c r="AE80" s="221">
        <f>IF(U80&lt;&gt;"",VLOOKUP(U80,B4:J40,9,FALSE),"")</f>
        <v>21</v>
      </c>
      <c r="AF80" s="221">
        <f t="shared" si="250"/>
        <v>0</v>
      </c>
      <c r="AG80" s="221">
        <f>IF(U80&lt;&gt;"",RANK(AF80,AF77:AF80),"")</f>
        <v>1</v>
      </c>
      <c r="AH80" s="221">
        <f>IF(U80&lt;&gt;"",SUMPRODUCT((AF77:AF80=AF80)*(AA77:AA80&gt;AA80)),"")</f>
        <v>0</v>
      </c>
      <c r="AI80" s="221">
        <f>IF(U80&lt;&gt;"",SUMPRODUCT((AF77:AF80=AF80)*(AA77:AA80=AA80)*(Y77:Y80&gt;Y80)),"")</f>
        <v>0</v>
      </c>
      <c r="AJ80" s="221">
        <f>IF(U80&lt;&gt;"",SUMPRODUCT((AF77:AF80=AF80)*(AA77:AA80=AA80)*(Y77:Y80=Y80)*(AC77:AC80&gt;AC80)),"")</f>
        <v>0</v>
      </c>
      <c r="AK80" s="221">
        <f>IF(U80&lt;&gt;"",SUMPRODUCT((AF77:AF80=AF80)*(AA77:AA80=AA80)*(Y77:Y80=Y80)*(AC77:AC80=AC80)*(AD77:AD80&gt;AD80)),"")</f>
        <v>0</v>
      </c>
      <c r="AL80" s="221">
        <f>IF(U80&lt;&gt;"",SUMPRODUCT((AF77:AF80=AF80)*(AA77:AA80=AA80)*(Y77:Y80=Y80)*(AC77:AC80=AC80)*(AD77:AD80=AD80)*(AE77:AE80&gt;AE80)),"")</f>
        <v>0</v>
      </c>
      <c r="AM80" s="221">
        <f>IF(U80&lt;&gt;"",SUM(AG80:AL80),"")</f>
        <v>1</v>
      </c>
      <c r="AN80" s="221" t="str">
        <f>IF(AO40&lt;&gt;"",SUMPRODUCT((AV37:AV40=AV40)*(AU37:AU40=AU40)*(AS37:AS40=AS40)*(AT37:AT40=AT40)),"")</f>
        <v/>
      </c>
      <c r="AO80" s="221" t="str">
        <f t="shared" si="251"/>
        <v/>
      </c>
      <c r="AP80" s="221" t="str">
        <f>IF(AO80&lt;&gt;"",SUMPRODUCT((CZ3:CZ42=AO80)*(DC3:DC42=AO81)*(DD3:DD42="W"))+SUMPRODUCT((CZ3:CZ42=AO80)*(DC3:DC42=AO78)*(DD3:DD42="W"))+SUMPRODUCT((CZ3:CZ42=AO80)*(DC3:DC42=AO79)*(DD3:DD42="W"))+SUMPRODUCT((CZ3:CZ42=AO81)*(DC3:DC42=AO80)*(DE3:DE42="W"))+SUMPRODUCT((CZ3:CZ42=AO78)*(DC3:DC42=AO80)*(DE3:DE42="W"))+SUMPRODUCT((CZ3:CZ42=AO79)*(DC3:DC42=AO80)*(DE3:DE42="W")),"")</f>
        <v/>
      </c>
      <c r="AQ80" s="221" t="str">
        <f>IF(AO80&lt;&gt;"",SUMPRODUCT((CZ3:CZ42=AO80)*(DC3:DC42=AO81)*(DD3:DD42="D"))+SUMPRODUCT((CZ3:CZ42=AO80)*(DC3:DC42=AO78)*(DD3:DD42="D"))+SUMPRODUCT((CZ3:CZ42=AO80)*(DC3:DC42=AO79)*(DD3:DD42="D"))+SUMPRODUCT((CZ3:CZ42=AO81)*(DC3:DC42=AO80)*(DD3:DD42="D"))+SUMPRODUCT((CZ3:CZ42=AO78)*(DC3:DC42=AO80)*(DD3:DD42="D"))+SUMPRODUCT((CZ3:CZ42=AO79)*(DC3:DC42=AO80)*(DD3:DD42="D")),"")</f>
        <v/>
      </c>
      <c r="AR80" s="221" t="str">
        <f>IF(AO80&lt;&gt;"",SUMPRODUCT((CZ3:CZ42=AO80)*(DC3:DC42=AO81)*(DD3:DD42="L"))+SUMPRODUCT((CZ3:CZ42=AO80)*(DC3:DC42=AO78)*(DD3:DD42="L"))+SUMPRODUCT((CZ3:CZ42=AO80)*(DC3:DC42=AO79)*(DD3:DD42="L"))+SUMPRODUCT((CZ3:CZ42=AO81)*(DC3:DC42=AO80)*(DE3:DE42="L"))+SUMPRODUCT((CZ3:CZ42=AO78)*(DC3:DC42=AO80)*(DE3:DE42="L"))+SUMPRODUCT((CZ3:CZ42=AO79)*(DC3:DC42=AO80)*(DE3:DE42="L")),"")</f>
        <v/>
      </c>
      <c r="AS80" s="221">
        <f>SUMPRODUCT((CZ3:CZ42=AO80)*(DC3:DC42=AO81)*DA3:DA42)+SUMPRODUCT((CZ3:CZ42=AO80)*(DC3:DC42=AO77)*DA3:DA42)+SUMPRODUCT((CZ3:CZ42=AO80)*(DC3:DC42=AO78)*DA3:DA42)+SUMPRODUCT((CZ3:CZ42=AO80)*(DC3:DC42=AO79)*DA3:DA42)+SUMPRODUCT((CZ3:CZ42=AO81)*(DC3:DC42=AO80)*DB3:DB42)+SUMPRODUCT((CZ3:CZ42=AO77)*(DC3:DC42=AO80)*DB3:DB42)+SUMPRODUCT((CZ3:CZ42=AO78)*(DC3:DC42=AO80)*DB3:DB42)+SUMPRODUCT((CZ3:CZ42=AO79)*(DC3:DC42=AO80)*DB3:DB42)</f>
        <v>0</v>
      </c>
      <c r="AT80" s="221">
        <f>SUMPRODUCT((CZ3:CZ42=AO80)*(DC3:DC42=AO81)*DB3:DB42)+SUMPRODUCT((CZ3:CZ42=AO80)*(DC3:DC42=AO77)*DB3:DB42)+SUMPRODUCT((CZ3:CZ42=AO80)*(DC3:DC42=AO78)*DB3:DB42)+SUMPRODUCT((CZ3:CZ42=AO80)*(DC3:DC42=AO79)*DB3:DB42)+SUMPRODUCT((CZ3:CZ42=AO81)*(DC3:DC42=AO80)*DA3:DA42)+SUMPRODUCT((CZ3:CZ42=AO77)*(DC3:DC42=AO80)*DA3:DA42)+SUMPRODUCT((CZ3:CZ42=AO78)*(DC3:DC42=AO80)*DA3:DA42)+SUMPRODUCT((CZ3:CZ42=AO79)*(DC3:DC42=AO80)*DA3:DA42)</f>
        <v>0</v>
      </c>
      <c r="AU80" s="221">
        <f>AS80-AT80+1000</f>
        <v>1000</v>
      </c>
      <c r="AV80" s="221" t="str">
        <f t="shared" si="252"/>
        <v/>
      </c>
      <c r="AW80" s="221" t="str">
        <f>IF(AO80&lt;&gt;"",VLOOKUP(AO80,B4:H40,7,FALSE),"")</f>
        <v/>
      </c>
      <c r="AX80" s="221" t="str">
        <f>IF(AO80&lt;&gt;"",VLOOKUP(AO80,B4:H40,5,FALSE),"")</f>
        <v/>
      </c>
      <c r="AY80" s="221" t="str">
        <f>IF(AO80&lt;&gt;"",VLOOKUP(AO80,B4:J40,9,FALSE),"")</f>
        <v/>
      </c>
      <c r="AZ80" s="221" t="str">
        <f t="shared" si="253"/>
        <v/>
      </c>
      <c r="BA80" s="221" t="str">
        <f>IF(AO80&lt;&gt;"",RANK(AZ80,AZ77:AZ80),"")</f>
        <v/>
      </c>
      <c r="BB80" s="221" t="str">
        <f>IF(AO80&lt;&gt;"",SUMPRODUCT((AZ77:AZ80=AZ80)*(AU77:AU80&gt;AU80)),"")</f>
        <v/>
      </c>
      <c r="BC80" s="221" t="str">
        <f>IF(AO80&lt;&gt;"",SUMPRODUCT((AZ77:AZ80=AZ80)*(AU77:AU80=AU80)*(AS77:AS80&gt;AS80)),"")</f>
        <v/>
      </c>
      <c r="BD80" s="221" t="str">
        <f>IF(AO80&lt;&gt;"",SUMPRODUCT((AZ77:AZ80=AZ80)*(AU77:AU80=AU80)*(AS77:AS80=AS80)*(AW77:AW80&gt;AW80)),"")</f>
        <v/>
      </c>
      <c r="BE80" s="221" t="str">
        <f>IF(AO80&lt;&gt;"",SUMPRODUCT((AZ77:AZ80=AZ80)*(AU77:AU80=AU80)*(AS77:AS80=AS80)*(AW77:AW80=AW80)*(AX77:AX80&gt;AX80)),"")</f>
        <v/>
      </c>
      <c r="BF80" s="221" t="str">
        <f>IF(AO80&lt;&gt;"",SUMPRODUCT((AZ77:AZ80=AZ80)*(AU77:AU80=AU80)*(AS77:AS80=AS80)*(AW77:AW80=AW80)*(AX77:AX80=AX80)*(AY77:AY80&gt;AY80)),"")</f>
        <v/>
      </c>
      <c r="BG80" s="221" t="str">
        <f t="shared" si="260"/>
        <v/>
      </c>
      <c r="EG80" s="221">
        <f ca="1">SUMPRODUCT((EG37:EG40=EG40)*(EF37:EF40=EF40)*(ED37:ED40&gt;ED40))+1</f>
        <v>1</v>
      </c>
      <c r="ER80" s="221">
        <f ca="1">IF(ES40&lt;&gt;"",SUMPRODUCT((EZ37:EZ40=EZ40)*(EY37:EY40=EY40)*(EW37:EW40=EW40)*(EX37:EX40=EX40)),"")</f>
        <v>4</v>
      </c>
      <c r="ES80" s="221" t="str">
        <f t="shared" ca="1" si="254"/>
        <v>Portugal</v>
      </c>
      <c r="ET80" s="221">
        <f ca="1">SUMPRODUCT((HX3:HX42=ES80)*(IA3:IA42=ES81)*(IB3:IB42="W"))+SUMPRODUCT((HX3:HX42=ES80)*(IA3:IA42=ES77)*(IB3:IB42="W"))+SUMPRODUCT((HX3:HX42=ES80)*(IA3:IA42=ES78)*(IB3:IB42="W"))+SUMPRODUCT((HX3:HX42=ES80)*(IA3:IA42=ES79)*(IB3:IB42="W"))+SUMPRODUCT((HX3:HX42=ES81)*(IA3:IA42=ES80)*(IC3:IC42="W"))+SUMPRODUCT((HX3:HX42=ES77)*(IA3:IA42=ES80)*(IC3:IC42="W"))+SUMPRODUCT((HX3:HX42=ES78)*(IA3:IA42=ES80)*(IC3:IC42="W"))+SUMPRODUCT((HX3:HX42=ES79)*(IA3:IA42=ES80)*(IC3:IC42="W"))</f>
        <v>0</v>
      </c>
      <c r="EU80" s="221">
        <f ca="1">SUMPRODUCT((HX3:HX42=ES80)*(IA3:IA42=ES81)*(IB3:IB42="D"))+SUMPRODUCT((HX3:HX42=ES80)*(IA3:IA42=ES77)*(IB3:IB42="D"))+SUMPRODUCT((HX3:HX42=ES80)*(IA3:IA42=ES78)*(IB3:IB42="D"))+SUMPRODUCT((HX3:HX42=ES80)*(IA3:IA42=ES79)*(IB3:IB42="D"))+SUMPRODUCT((HX3:HX42=ES81)*(IA3:IA42=ES80)*(IB3:IB42="D"))+SUMPRODUCT((HX3:HX42=ES77)*(IA3:IA42=ES80)*(IB3:IB42="D"))+SUMPRODUCT((HX3:HX42=ES78)*(IA3:IA42=ES80)*(IB3:IB42="D"))+SUMPRODUCT((HX3:HX42=ES79)*(IA3:IA42=ES80)*(IB3:IB42="D"))</f>
        <v>0</v>
      </c>
      <c r="EV80" s="221">
        <f ca="1">SUMPRODUCT((HX3:HX42=ES80)*(IA3:IA42=ES81)*(IB3:IB42="L"))+SUMPRODUCT((HX3:HX42=ES80)*(IA3:IA42=ES77)*(IB3:IB42="L"))+SUMPRODUCT((HX3:HX42=ES80)*(IA3:IA42=ES78)*(IB3:IB42="L"))+SUMPRODUCT((HX3:HX42=ES80)*(IA3:IA42=ES79)*(IB3:IB42="L"))+SUMPRODUCT((HX3:HX42=ES81)*(IA3:IA42=ES80)*(IC3:IC42="L"))+SUMPRODUCT((HX3:HX42=ES77)*(IA3:IA42=ES80)*(IC3:IC42="L"))+SUMPRODUCT((HX3:HX42=ES78)*(IA3:IA42=ES80)*(IC3:IC42="L"))+SUMPRODUCT((HX3:HX42=ES79)*(IA3:IA42=ES80)*(IC3:IC42="L"))</f>
        <v>0</v>
      </c>
      <c r="EW80" s="221">
        <f ca="1">SUMPRODUCT((HX3:HX42=ES80)*(IA3:IA42=ES81)*HY3:HY42)+SUMPRODUCT((HX3:HX42=ES80)*(IA3:IA42=ES77)*HY3:HY42)+SUMPRODUCT((HX3:HX42=ES80)*(IA3:IA42=ES78)*HY3:HY42)+SUMPRODUCT((HX3:HX42=ES80)*(IA3:IA42=ES79)*HY3:HY42)+SUMPRODUCT((HX3:HX42=ES81)*(IA3:IA42=ES80)*HZ3:HZ42)+SUMPRODUCT((HX3:HX42=ES77)*(IA3:IA42=ES80)*HZ3:HZ42)+SUMPRODUCT((HX3:HX42=ES78)*(IA3:IA42=ES80)*HZ3:HZ42)+SUMPRODUCT((HX3:HX42=ES79)*(IA3:IA42=ES80)*HZ3:HZ42)</f>
        <v>0</v>
      </c>
      <c r="EX80" s="221">
        <f ca="1">SUMPRODUCT((HX3:HX42=ES80)*(IA3:IA42=ES81)*HZ3:HZ42)+SUMPRODUCT((HX3:HX42=ES80)*(IA3:IA42=ES77)*HZ3:HZ42)+SUMPRODUCT((HX3:HX42=ES80)*(IA3:IA42=ES78)*HZ3:HZ42)+SUMPRODUCT((HX3:HX42=ES80)*(IA3:IA42=ES79)*HZ3:HZ42)+SUMPRODUCT((HX3:HX42=ES81)*(IA3:IA42=ES80)*HY3:HY42)+SUMPRODUCT((HX3:HX42=ES77)*(IA3:IA42=ES80)*HY3:HY42)+SUMPRODUCT((HX3:HX42=ES78)*(IA3:IA42=ES80)*HY3:HY42)+SUMPRODUCT((HX3:HX42=ES79)*(IA3:IA42=ES80)*HY3:HY42)</f>
        <v>0</v>
      </c>
      <c r="EY80" s="221">
        <f ca="1">EW80-EX80+1000</f>
        <v>1000</v>
      </c>
      <c r="EZ80" s="221">
        <f t="shared" ca="1" si="255"/>
        <v>0</v>
      </c>
      <c r="FA80" s="221">
        <f ca="1">IF(ES80&lt;&gt;"",VLOOKUP(ES80,DZ4:EF40,7,FALSE),"")</f>
        <v>1000</v>
      </c>
      <c r="FB80" s="221">
        <f ca="1">IF(ES80&lt;&gt;"",VLOOKUP(ES80,DZ4:EF40,5,FALSE),"")</f>
        <v>0</v>
      </c>
      <c r="FC80" s="221">
        <f ca="1">IF(ES80&lt;&gt;"",VLOOKUP(ES80,DZ4:EH40,9,FALSE),"")</f>
        <v>21</v>
      </c>
      <c r="FD80" s="221">
        <f t="shared" ca="1" si="256"/>
        <v>0</v>
      </c>
      <c r="FE80" s="221">
        <f ca="1">IF(ES80&lt;&gt;"",RANK(FD80,FD77:FD80),"")</f>
        <v>1</v>
      </c>
      <c r="FF80" s="221">
        <f ca="1">IF(ES80&lt;&gt;"",SUMPRODUCT((FD77:FD80=FD80)*(EY77:EY80&gt;EY80)),"")</f>
        <v>0</v>
      </c>
      <c r="FG80" s="221">
        <f ca="1">IF(ES80&lt;&gt;"",SUMPRODUCT((FD77:FD80=FD80)*(EY77:EY80=EY80)*(EW77:EW80&gt;EW80)),"")</f>
        <v>0</v>
      </c>
      <c r="FH80" s="221">
        <f ca="1">IF(ES80&lt;&gt;"",SUMPRODUCT((FD77:FD80=FD80)*(EY77:EY80=EY80)*(EW77:EW80=EW80)*(FA77:FA80&gt;FA80)),"")</f>
        <v>0</v>
      </c>
      <c r="FI80" s="221">
        <f ca="1">IF(ES80&lt;&gt;"",SUMPRODUCT((FD77:FD80=FD80)*(EY77:EY80=EY80)*(EW77:EW80=EW80)*(FA77:FA80=FA80)*(FB77:FB80&gt;FB80)),"")</f>
        <v>0</v>
      </c>
      <c r="FJ80" s="221">
        <f ca="1">IF(ES80&lt;&gt;"",SUMPRODUCT((FD77:FD80=FD80)*(EY77:EY80=EY80)*(EW77:EW80=EW80)*(FA77:FA80=FA80)*(FB77:FB80=FB80)*(FC77:FC80&gt;FC80)),"")</f>
        <v>0</v>
      </c>
      <c r="FK80" s="221">
        <f ca="1">IF(ES80&lt;&gt;"",SUM(FE80:FJ80),"")</f>
        <v>1</v>
      </c>
      <c r="FL80" s="221" t="str">
        <f ca="1">IF(FM40&lt;&gt;"",SUMPRODUCT((FT37:FT40=FT40)*(FS37:FS40=FS40)*(FQ37:FQ40=FQ40)*(FR37:FR40=FR40)),"")</f>
        <v/>
      </c>
      <c r="FM80" s="221" t="str">
        <f t="shared" ca="1" si="257"/>
        <v/>
      </c>
      <c r="FN80" s="221" t="str">
        <f ca="1">IF(FM80&lt;&gt;"",SUMPRODUCT((HX3:HX42=FM80)*(IA3:IA42=FM81)*(IB3:IB42="W"))+SUMPRODUCT((HX3:HX42=FM80)*(IA3:IA42=FM78)*(IB3:IB42="W"))+SUMPRODUCT((HX3:HX42=FM80)*(IA3:IA42=FM79)*(IB3:IB42="W"))+SUMPRODUCT((HX3:HX42=FM81)*(IA3:IA42=FM80)*(IC3:IC42="W"))+SUMPRODUCT((HX3:HX42=FM78)*(IA3:IA42=FM80)*(IC3:IC42="W"))+SUMPRODUCT((HX3:HX42=FM79)*(IA3:IA42=FM80)*(IC3:IC42="W")),"")</f>
        <v/>
      </c>
      <c r="FO80" s="221" t="str">
        <f ca="1">IF(FM80&lt;&gt;"",SUMPRODUCT((HX3:HX42=FM80)*(IA3:IA42=FM81)*(IB3:IB42="D"))+SUMPRODUCT((HX3:HX42=FM80)*(IA3:IA42=FM78)*(IB3:IB42="D"))+SUMPRODUCT((HX3:HX42=FM80)*(IA3:IA42=FM79)*(IB3:IB42="D"))+SUMPRODUCT((HX3:HX42=FM81)*(IA3:IA42=FM80)*(IB3:IB42="D"))+SUMPRODUCT((HX3:HX42=FM78)*(IA3:IA42=FM80)*(IB3:IB42="D"))+SUMPRODUCT((HX3:HX42=FM79)*(IA3:IA42=FM80)*(IB3:IB42="D")),"")</f>
        <v/>
      </c>
      <c r="FP80" s="221" t="str">
        <f ca="1">IF(FM80&lt;&gt;"",SUMPRODUCT((HX3:HX42=FM80)*(IA3:IA42=FM81)*(IB3:IB42="L"))+SUMPRODUCT((HX3:HX42=FM80)*(IA3:IA42=FM78)*(IB3:IB42="L"))+SUMPRODUCT((HX3:HX42=FM80)*(IA3:IA42=FM79)*(IB3:IB42="L"))+SUMPRODUCT((HX3:HX42=FM81)*(IA3:IA42=FM80)*(IC3:IC42="L"))+SUMPRODUCT((HX3:HX42=FM78)*(IA3:IA42=FM80)*(IC3:IC42="L"))+SUMPRODUCT((HX3:HX42=FM79)*(IA3:IA42=FM80)*(IC3:IC42="L")),"")</f>
        <v/>
      </c>
      <c r="FQ80" s="221">
        <f ca="1">SUMPRODUCT((HX3:HX42=FM80)*(IA3:IA42=FM81)*HY3:HY42)+SUMPRODUCT((HX3:HX42=FM80)*(IA3:IA42=FM77)*HY3:HY42)+SUMPRODUCT((HX3:HX42=FM80)*(IA3:IA42=FM78)*HY3:HY42)+SUMPRODUCT((HX3:HX42=FM80)*(IA3:IA42=FM79)*HY3:HY42)+SUMPRODUCT((HX3:HX42=FM81)*(IA3:IA42=FM80)*HZ3:HZ42)+SUMPRODUCT((HX3:HX42=FM77)*(IA3:IA42=FM80)*HZ3:HZ42)+SUMPRODUCT((HX3:HX42=FM78)*(IA3:IA42=FM80)*HZ3:HZ42)+SUMPRODUCT((HX3:HX42=FM79)*(IA3:IA42=FM80)*HZ3:HZ42)</f>
        <v>0</v>
      </c>
      <c r="FR80" s="221">
        <f ca="1">SUMPRODUCT((HX3:HX42=FM80)*(IA3:IA42=FM81)*HZ3:HZ42)+SUMPRODUCT((HX3:HX42=FM80)*(IA3:IA42=FM77)*HZ3:HZ42)+SUMPRODUCT((HX3:HX42=FM80)*(IA3:IA42=FM78)*HZ3:HZ42)+SUMPRODUCT((HX3:HX42=FM80)*(IA3:IA42=FM79)*HZ3:HZ42)+SUMPRODUCT((HX3:HX42=FM81)*(IA3:IA42=FM80)*HY3:HY42)+SUMPRODUCT((HX3:HX42=FM77)*(IA3:IA42=FM80)*HY3:HY42)+SUMPRODUCT((HX3:HX42=FM78)*(IA3:IA42=FM80)*HY3:HY42)+SUMPRODUCT((HX3:HX42=FM79)*(IA3:IA42=FM80)*HY3:HY42)</f>
        <v>0</v>
      </c>
      <c r="FS80" s="221">
        <f ca="1">FQ80-FR80+1000</f>
        <v>1000</v>
      </c>
      <c r="FT80" s="221" t="str">
        <f t="shared" ca="1" si="258"/>
        <v/>
      </c>
      <c r="FU80" s="221" t="str">
        <f ca="1">IF(FM80&lt;&gt;"",VLOOKUP(FM80,DZ4:EF40,7,FALSE),"")</f>
        <v/>
      </c>
      <c r="FV80" s="221" t="str">
        <f ca="1">IF(FM80&lt;&gt;"",VLOOKUP(FM80,DZ4:EF40,5,FALSE),"")</f>
        <v/>
      </c>
      <c r="FW80" s="221" t="str">
        <f ca="1">IF(FM80&lt;&gt;"",VLOOKUP(FM80,DZ4:EH40,9,FALSE),"")</f>
        <v/>
      </c>
      <c r="FX80" s="221" t="str">
        <f t="shared" ca="1" si="259"/>
        <v/>
      </c>
      <c r="FY80" s="221" t="str">
        <f ca="1">IF(FM80&lt;&gt;"",RANK(FX80,FX77:FX80),"")</f>
        <v/>
      </c>
      <c r="FZ80" s="221" t="str">
        <f ca="1">IF(FM80&lt;&gt;"",SUMPRODUCT((FX77:FX80=FX80)*(FS77:FS80&gt;FS80)),"")</f>
        <v/>
      </c>
      <c r="GA80" s="221" t="str">
        <f ca="1">IF(FM80&lt;&gt;"",SUMPRODUCT((FX77:FX80=FX80)*(FS77:FS80=FS80)*(FQ77:FQ80&gt;FQ80)),"")</f>
        <v/>
      </c>
      <c r="GB80" s="221" t="str">
        <f ca="1">IF(FM80&lt;&gt;"",SUMPRODUCT((FX77:FX80=FX80)*(FS77:FS80=FS80)*(FQ77:FQ80=FQ80)*(FU77:FU80&gt;FU80)),"")</f>
        <v/>
      </c>
      <c r="GC80" s="221" t="str">
        <f ca="1">IF(FM80&lt;&gt;"",SUMPRODUCT((FX77:FX80=FX80)*(FS77:FS80=FS80)*(FQ77:FQ80=FQ80)*(FU77:FU80=FU80)*(FV77:FV80&gt;FV80)),"")</f>
        <v/>
      </c>
      <c r="GD80" s="221" t="str">
        <f ca="1">IF(FM80&lt;&gt;"",SUMPRODUCT((FX77:FX80=FX80)*(FS77:FS80=FS80)*(FQ77:FQ80=FQ80)*(FU77:FU80=FU80)*(FV77:FV80=FV80)*(FW77:FW80&gt;FW80)),"")</f>
        <v/>
      </c>
      <c r="GE80" s="221" t="str">
        <f t="shared" ca="1" si="261"/>
        <v/>
      </c>
    </row>
  </sheetData>
  <sheetProtection algorithmName="SHA-512" hashValue="DKMrpXQc048SVKr5Mnjoa9CVWwcsniibrTbW5e47ue8oGJPkjqxXd4uU/g8ZK8tvvgEKDH1NGexCQ5xguixGIg==" saltValue="eSpSKYKZnbeK8EH/e8pFhg==" spinCount="100000" sheet="1" objects="1" scenarios="1" selectLockedCells="1" selectUnlockedCells="1"/>
  <sortState ref="C32:C70">
    <sortCondition ref="C70"/>
  </sortState>
  <mergeCells count="101">
    <mergeCell ref="DH12:DK12"/>
    <mergeCell ref="IF12:II12"/>
    <mergeCell ref="ND12:NG12"/>
    <mergeCell ref="SB12:SE12"/>
    <mergeCell ref="SBP12:SBS12"/>
    <mergeCell ref="WZ12:XC12"/>
    <mergeCell ref="ABX12:ACA12"/>
    <mergeCell ref="AGV12:AGY12"/>
    <mergeCell ref="ALT12:ALW12"/>
    <mergeCell ref="AQR12:AQU12"/>
    <mergeCell ref="AVP12:AVS12"/>
    <mergeCell ref="BAN12:BAQ12"/>
    <mergeCell ref="BFL12:BFO12"/>
    <mergeCell ref="BKJ12:BKM12"/>
    <mergeCell ref="BPH12:BPK12"/>
    <mergeCell ref="BUF12:BUI12"/>
    <mergeCell ref="BZD12:BZG12"/>
    <mergeCell ref="CEB12:CEE12"/>
    <mergeCell ref="CIZ12:CJC12"/>
    <mergeCell ref="CNX12:COA12"/>
    <mergeCell ref="CSV12:CSY12"/>
    <mergeCell ref="CXT12:CXW12"/>
    <mergeCell ref="DCR12:DCU12"/>
    <mergeCell ref="DHP12:DHS12"/>
    <mergeCell ref="DMN12:DMQ12"/>
    <mergeCell ref="DRL12:DRO12"/>
    <mergeCell ref="DWJ12:DWM12"/>
    <mergeCell ref="EBH12:EBK12"/>
    <mergeCell ref="EGF12:EGI12"/>
    <mergeCell ref="ELD12:ELG12"/>
    <mergeCell ref="EQB12:EQE12"/>
    <mergeCell ref="EUZ12:EVC12"/>
    <mergeCell ref="EZX12:FAA12"/>
    <mergeCell ref="FEV12:FEY12"/>
    <mergeCell ref="FJT12:FJW12"/>
    <mergeCell ref="FOR12:FOU12"/>
    <mergeCell ref="FTP12:FTS12"/>
    <mergeCell ref="FYN12:FYQ12"/>
    <mergeCell ref="GDL12:GDO12"/>
    <mergeCell ref="GIJ12:GIM12"/>
    <mergeCell ref="GNH12:GNK12"/>
    <mergeCell ref="GSF12:GSI12"/>
    <mergeCell ref="GXD12:GXG12"/>
    <mergeCell ref="HCB12:HCE12"/>
    <mergeCell ref="HGZ12:HHC12"/>
    <mergeCell ref="HLX12:HMA12"/>
    <mergeCell ref="HQV12:HQY12"/>
    <mergeCell ref="HVT12:HVW12"/>
    <mergeCell ref="IAR12:IAU12"/>
    <mergeCell ref="IFP12:IFS12"/>
    <mergeCell ref="IKN12:IKQ12"/>
    <mergeCell ref="IPL12:IPO12"/>
    <mergeCell ref="IUJ12:IUM12"/>
    <mergeCell ref="IZH12:IZK12"/>
    <mergeCell ref="JEF12:JEI12"/>
    <mergeCell ref="JJD12:JJG12"/>
    <mergeCell ref="JOB12:JOE12"/>
    <mergeCell ref="JSZ12:JTC12"/>
    <mergeCell ref="JXX12:JYA12"/>
    <mergeCell ref="KCV12:KCY12"/>
    <mergeCell ref="KHT12:KHW12"/>
    <mergeCell ref="KMR12:KMU12"/>
    <mergeCell ref="KRP12:KRS12"/>
    <mergeCell ref="KWN12:KWQ12"/>
    <mergeCell ref="LBL12:LBO12"/>
    <mergeCell ref="LGJ12:LGM12"/>
    <mergeCell ref="LLH12:LLK12"/>
    <mergeCell ref="LQF12:LQI12"/>
    <mergeCell ref="LVD12:LVG12"/>
    <mergeCell ref="MAB12:MAE12"/>
    <mergeCell ref="MEZ12:MFC12"/>
    <mergeCell ref="MJX12:MKA12"/>
    <mergeCell ref="MOV12:MOY12"/>
    <mergeCell ref="MTT12:MTW12"/>
    <mergeCell ref="MYR12:MYU12"/>
    <mergeCell ref="NDP12:NDS12"/>
    <mergeCell ref="NIN12:NIQ12"/>
    <mergeCell ref="NNL12:NNO12"/>
    <mergeCell ref="NSJ12:NSM12"/>
    <mergeCell ref="NXH12:NXK12"/>
    <mergeCell ref="OCF12:OCI12"/>
    <mergeCell ref="OHD12:OHG12"/>
    <mergeCell ref="OMB12:OME12"/>
    <mergeCell ref="OQZ12:ORC12"/>
    <mergeCell ref="OVX12:OWA12"/>
    <mergeCell ref="PAV12:PAY12"/>
    <mergeCell ref="PFT12:PFW12"/>
    <mergeCell ref="PKR12:PKU12"/>
    <mergeCell ref="PPP12:PPS12"/>
    <mergeCell ref="PUN12:PUQ12"/>
    <mergeCell ref="PZL12:PZO12"/>
    <mergeCell ref="QEJ12:QEM12"/>
    <mergeCell ref="QJH12:QJK12"/>
    <mergeCell ref="QOF12:QOI12"/>
    <mergeCell ref="QTD12:QTG12"/>
    <mergeCell ref="RWR12:RWU12"/>
    <mergeCell ref="QYB12:QYE12"/>
    <mergeCell ref="RCZ12:RDC12"/>
    <mergeCell ref="RHX12:RIA12"/>
    <mergeCell ref="RMV12:RMY12"/>
    <mergeCell ref="RRT12:RRW1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showGridLines="0" workbookViewId="0">
      <selection activeCell="E7" sqref="E7"/>
    </sheetView>
  </sheetViews>
  <sheetFormatPr defaultColWidth="9.109375" defaultRowHeight="13.8" x14ac:dyDescent="0.3"/>
  <cols>
    <col min="1" max="1" width="4" style="229" bestFit="1" customWidth="1"/>
    <col min="2" max="3" width="20.77734375" style="229" customWidth="1"/>
    <col min="4" max="16384" width="9.109375" style="229"/>
  </cols>
  <sheetData>
    <row r="1" spans="1:3" x14ac:dyDescent="0.3">
      <c r="A1" s="229">
        <v>1</v>
      </c>
      <c r="B1" s="229" t="s">
        <v>115</v>
      </c>
      <c r="C1" s="229" t="s">
        <v>116</v>
      </c>
    </row>
    <row r="2" spans="1:3" x14ac:dyDescent="0.3">
      <c r="A2" s="229">
        <v>1</v>
      </c>
      <c r="B2" s="229">
        <v>2</v>
      </c>
      <c r="C2" s="229">
        <v>4</v>
      </c>
    </row>
    <row r="3" spans="1:3" x14ac:dyDescent="0.3">
      <c r="A3" s="229">
        <v>2</v>
      </c>
      <c r="B3" s="230" t="s">
        <v>13</v>
      </c>
      <c r="C3" s="230" t="s">
        <v>13</v>
      </c>
    </row>
    <row r="4" spans="1:3" x14ac:dyDescent="0.3">
      <c r="A4" s="229">
        <v>3</v>
      </c>
      <c r="B4" s="231" t="s">
        <v>24</v>
      </c>
      <c r="C4" s="231" t="s">
        <v>24</v>
      </c>
    </row>
    <row r="5" spans="1:3" x14ac:dyDescent="0.3">
      <c r="A5" s="229">
        <v>4</v>
      </c>
      <c r="B5" s="229" t="s">
        <v>56</v>
      </c>
      <c r="C5" s="229" t="s">
        <v>56</v>
      </c>
    </row>
    <row r="6" spans="1:3" x14ac:dyDescent="0.3">
      <c r="A6" s="229">
        <v>5</v>
      </c>
      <c r="B6" s="230" t="s">
        <v>57</v>
      </c>
      <c r="C6" s="230" t="s">
        <v>57</v>
      </c>
    </row>
    <row r="7" spans="1:3" x14ac:dyDescent="0.3">
      <c r="A7" s="229">
        <v>6</v>
      </c>
      <c r="B7" s="230" t="s">
        <v>2</v>
      </c>
      <c r="C7" s="230" t="s">
        <v>2</v>
      </c>
    </row>
    <row r="8" spans="1:3" x14ac:dyDescent="0.3">
      <c r="A8" s="229">
        <v>7</v>
      </c>
      <c r="B8" s="229" t="s">
        <v>58</v>
      </c>
      <c r="C8" s="229" t="s">
        <v>58</v>
      </c>
    </row>
    <row r="9" spans="1:3" x14ac:dyDescent="0.3">
      <c r="A9" s="229">
        <v>8</v>
      </c>
      <c r="B9" s="230" t="s">
        <v>23</v>
      </c>
      <c r="C9" s="230" t="s">
        <v>23</v>
      </c>
    </row>
    <row r="10" spans="1:3" x14ac:dyDescent="0.3">
      <c r="A10" s="229">
        <v>9</v>
      </c>
      <c r="B10" s="229" t="s">
        <v>59</v>
      </c>
      <c r="C10" s="229" t="s">
        <v>59</v>
      </c>
    </row>
    <row r="11" spans="1:3" x14ac:dyDescent="0.3">
      <c r="A11" s="229">
        <v>10</v>
      </c>
      <c r="B11" s="230" t="s">
        <v>60</v>
      </c>
      <c r="C11" s="230" t="s">
        <v>60</v>
      </c>
    </row>
    <row r="12" spans="1:3" x14ac:dyDescent="0.3">
      <c r="A12" s="229">
        <v>11</v>
      </c>
      <c r="B12" s="229" t="s">
        <v>61</v>
      </c>
      <c r="C12" s="229" t="s">
        <v>61</v>
      </c>
    </row>
    <row r="13" spans="1:3" x14ac:dyDescent="0.3">
      <c r="A13" s="229">
        <v>12</v>
      </c>
      <c r="B13" s="230" t="s">
        <v>62</v>
      </c>
      <c r="C13" s="230" t="s">
        <v>62</v>
      </c>
    </row>
    <row r="14" spans="1:3" x14ac:dyDescent="0.3">
      <c r="A14" s="229">
        <v>13</v>
      </c>
      <c r="B14" s="229" t="s">
        <v>63</v>
      </c>
      <c r="C14" s="229" t="s">
        <v>63</v>
      </c>
    </row>
    <row r="15" spans="1:3" x14ac:dyDescent="0.3">
      <c r="A15" s="229">
        <v>14</v>
      </c>
      <c r="B15" s="230" t="s">
        <v>64</v>
      </c>
      <c r="C15" s="230" t="s">
        <v>64</v>
      </c>
    </row>
    <row r="16" spans="1:3" x14ac:dyDescent="0.3">
      <c r="A16" s="229">
        <v>15</v>
      </c>
      <c r="B16" s="230" t="s">
        <v>65</v>
      </c>
      <c r="C16" s="230" t="s">
        <v>65</v>
      </c>
    </row>
    <row r="17" spans="1:3" x14ac:dyDescent="0.3">
      <c r="A17" s="229">
        <v>16</v>
      </c>
      <c r="B17" s="229" t="s">
        <v>66</v>
      </c>
      <c r="C17" s="229" t="s">
        <v>66</v>
      </c>
    </row>
    <row r="18" spans="1:3" x14ac:dyDescent="0.3">
      <c r="A18" s="229">
        <v>17</v>
      </c>
      <c r="B18" s="230" t="s">
        <v>67</v>
      </c>
      <c r="C18" s="230" t="s">
        <v>67</v>
      </c>
    </row>
    <row r="19" spans="1:3" x14ac:dyDescent="0.3">
      <c r="A19" s="229">
        <v>18</v>
      </c>
      <c r="B19" s="230" t="s">
        <v>68</v>
      </c>
      <c r="C19" s="230" t="s">
        <v>68</v>
      </c>
    </row>
    <row r="20" spans="1:3" x14ac:dyDescent="0.3">
      <c r="A20" s="229">
        <v>19</v>
      </c>
      <c r="B20" s="230" t="s">
        <v>12</v>
      </c>
      <c r="C20" s="230" t="s">
        <v>12</v>
      </c>
    </row>
    <row r="21" spans="1:3" x14ac:dyDescent="0.3">
      <c r="A21" s="229">
        <v>20</v>
      </c>
      <c r="B21" s="229" t="s">
        <v>69</v>
      </c>
      <c r="C21" s="229" t="s">
        <v>69</v>
      </c>
    </row>
    <row r="22" spans="1:3" x14ac:dyDescent="0.3">
      <c r="A22" s="229">
        <v>21</v>
      </c>
      <c r="B22" s="229" t="s">
        <v>70</v>
      </c>
      <c r="C22" s="229" t="s">
        <v>70</v>
      </c>
    </row>
    <row r="23" spans="1:3" x14ac:dyDescent="0.3">
      <c r="A23" s="229">
        <v>22</v>
      </c>
      <c r="B23" s="230" t="s">
        <v>71</v>
      </c>
      <c r="C23" s="230" t="s">
        <v>71</v>
      </c>
    </row>
    <row r="24" spans="1:3" x14ac:dyDescent="0.3">
      <c r="A24" s="229">
        <v>23</v>
      </c>
      <c r="B24" s="230" t="s">
        <v>72</v>
      </c>
      <c r="C24" s="230" t="s">
        <v>72</v>
      </c>
    </row>
    <row r="25" spans="1:3" x14ac:dyDescent="0.3">
      <c r="A25" s="229">
        <v>24</v>
      </c>
      <c r="B25" s="230" t="s">
        <v>73</v>
      </c>
      <c r="C25" s="230" t="s">
        <v>73</v>
      </c>
    </row>
    <row r="26" spans="1:3" x14ac:dyDescent="0.3">
      <c r="A26" s="229">
        <v>25</v>
      </c>
      <c r="B26" s="230" t="s">
        <v>74</v>
      </c>
      <c r="C26" s="230" t="s">
        <v>74</v>
      </c>
    </row>
    <row r="27" spans="1:3" x14ac:dyDescent="0.3">
      <c r="A27" s="229">
        <v>26</v>
      </c>
      <c r="B27" s="229" t="s">
        <v>75</v>
      </c>
      <c r="C27" s="229" t="s">
        <v>75</v>
      </c>
    </row>
    <row r="28" spans="1:3" x14ac:dyDescent="0.3">
      <c r="A28" s="229">
        <v>27</v>
      </c>
      <c r="B28" s="229" t="s">
        <v>76</v>
      </c>
      <c r="C28" s="229" t="s">
        <v>76</v>
      </c>
    </row>
    <row r="29" spans="1:3" x14ac:dyDescent="0.3">
      <c r="A29" s="229">
        <v>28</v>
      </c>
      <c r="B29" s="229" t="s">
        <v>77</v>
      </c>
      <c r="C29" s="229" t="s">
        <v>77</v>
      </c>
    </row>
    <row r="30" spans="1:3" x14ac:dyDescent="0.3">
      <c r="A30" s="229">
        <v>29</v>
      </c>
      <c r="B30" s="229" t="s">
        <v>21</v>
      </c>
      <c r="C30" s="229" t="s">
        <v>21</v>
      </c>
    </row>
    <row r="31" spans="1:3" x14ac:dyDescent="0.3">
      <c r="A31" s="229">
        <v>30</v>
      </c>
      <c r="B31" s="229" t="s">
        <v>6</v>
      </c>
      <c r="C31" s="229" t="s">
        <v>6</v>
      </c>
    </row>
    <row r="32" spans="1:3" x14ac:dyDescent="0.3">
      <c r="A32" s="229">
        <v>31</v>
      </c>
      <c r="B32" s="229" t="s">
        <v>3</v>
      </c>
      <c r="C32" s="229" t="s">
        <v>3</v>
      </c>
    </row>
    <row r="33" spans="1:3" x14ac:dyDescent="0.3">
      <c r="A33" s="229">
        <v>32</v>
      </c>
      <c r="B33" s="229" t="s">
        <v>10</v>
      </c>
      <c r="C33" s="229" t="s">
        <v>10</v>
      </c>
    </row>
    <row r="34" spans="1:3" x14ac:dyDescent="0.3">
      <c r="A34" s="229">
        <v>33</v>
      </c>
      <c r="B34" s="229" t="s">
        <v>18</v>
      </c>
      <c r="C34" s="229" t="s">
        <v>18</v>
      </c>
    </row>
    <row r="35" spans="1:3" x14ac:dyDescent="0.3">
      <c r="A35" s="229">
        <v>34</v>
      </c>
      <c r="B35" s="229" t="s">
        <v>7</v>
      </c>
      <c r="C35" s="229" t="s">
        <v>7</v>
      </c>
    </row>
    <row r="36" spans="1:3" x14ac:dyDescent="0.3">
      <c r="A36" s="229">
        <v>35</v>
      </c>
      <c r="B36" s="229" t="s">
        <v>11</v>
      </c>
      <c r="C36" s="229" t="s">
        <v>11</v>
      </c>
    </row>
    <row r="37" spans="1:3" x14ac:dyDescent="0.3">
      <c r="A37" s="229">
        <v>36</v>
      </c>
      <c r="B37" s="229" t="s">
        <v>78</v>
      </c>
      <c r="C37" s="229" t="s">
        <v>78</v>
      </c>
    </row>
    <row r="38" spans="1:3" x14ac:dyDescent="0.3">
      <c r="A38" s="229">
        <v>37</v>
      </c>
      <c r="B38" s="229" t="s">
        <v>79</v>
      </c>
      <c r="C38" s="229" t="s">
        <v>79</v>
      </c>
    </row>
    <row r="39" spans="1:3" x14ac:dyDescent="0.3">
      <c r="A39" s="229">
        <v>38</v>
      </c>
      <c r="B39" s="229" t="s">
        <v>80</v>
      </c>
      <c r="C39" s="229" t="s">
        <v>80</v>
      </c>
    </row>
    <row r="40" spans="1:3" x14ac:dyDescent="0.3">
      <c r="A40" s="229">
        <v>39</v>
      </c>
      <c r="B40" s="229" t="s">
        <v>8</v>
      </c>
      <c r="C40" s="229" t="s">
        <v>8</v>
      </c>
    </row>
    <row r="41" spans="1:3" x14ac:dyDescent="0.3">
      <c r="A41" s="229">
        <v>40</v>
      </c>
      <c r="B41" s="229" t="s">
        <v>81</v>
      </c>
      <c r="C41" s="229" t="s">
        <v>81</v>
      </c>
    </row>
    <row r="42" spans="1:3" x14ac:dyDescent="0.3">
      <c r="A42" s="229">
        <v>41</v>
      </c>
      <c r="B42" s="229" t="s">
        <v>49</v>
      </c>
      <c r="C42" s="229" t="s">
        <v>49</v>
      </c>
    </row>
    <row r="43" spans="1:3" x14ac:dyDescent="0.3">
      <c r="A43" s="229">
        <v>42</v>
      </c>
      <c r="B43" s="229" t="s">
        <v>82</v>
      </c>
      <c r="C43" s="229" t="s">
        <v>82</v>
      </c>
    </row>
    <row r="44" spans="1:3" x14ac:dyDescent="0.3">
      <c r="A44" s="229">
        <v>43</v>
      </c>
      <c r="B44" s="229" t="s">
        <v>83</v>
      </c>
      <c r="C44" s="229" t="s">
        <v>83</v>
      </c>
    </row>
    <row r="45" spans="1:3" x14ac:dyDescent="0.3">
      <c r="A45" s="229">
        <v>44</v>
      </c>
      <c r="B45" s="229" t="s">
        <v>84</v>
      </c>
      <c r="C45" s="229" t="s">
        <v>84</v>
      </c>
    </row>
    <row r="46" spans="1:3" x14ac:dyDescent="0.3">
      <c r="A46" s="229">
        <v>45</v>
      </c>
      <c r="B46" s="229" t="s">
        <v>85</v>
      </c>
      <c r="C46" s="229" t="s">
        <v>85</v>
      </c>
    </row>
    <row r="47" spans="1:3" x14ac:dyDescent="0.3">
      <c r="A47" s="229">
        <v>46</v>
      </c>
      <c r="B47" s="229" t="s">
        <v>86</v>
      </c>
      <c r="C47" s="229" t="s">
        <v>86</v>
      </c>
    </row>
    <row r="48" spans="1:3" x14ac:dyDescent="0.3">
      <c r="A48" s="229">
        <v>47</v>
      </c>
      <c r="B48" s="229" t="s">
        <v>87</v>
      </c>
      <c r="C48" s="229" t="s">
        <v>87</v>
      </c>
    </row>
    <row r="49" spans="1:3" x14ac:dyDescent="0.3">
      <c r="A49" s="229">
        <v>48</v>
      </c>
      <c r="B49" s="229" t="s">
        <v>88</v>
      </c>
      <c r="C49" s="229" t="s">
        <v>88</v>
      </c>
    </row>
    <row r="50" spans="1:3" x14ac:dyDescent="0.3">
      <c r="A50" s="229">
        <v>49</v>
      </c>
      <c r="B50" s="229" t="s">
        <v>89</v>
      </c>
      <c r="C50" s="229" t="s">
        <v>89</v>
      </c>
    </row>
    <row r="51" spans="1:3" x14ac:dyDescent="0.3">
      <c r="A51" s="229">
        <v>50</v>
      </c>
      <c r="B51" s="229" t="s">
        <v>90</v>
      </c>
      <c r="C51" s="229" t="s">
        <v>90</v>
      </c>
    </row>
    <row r="52" spans="1:3" x14ac:dyDescent="0.3">
      <c r="A52" s="229">
        <v>51</v>
      </c>
      <c r="B52" s="229" t="s">
        <v>91</v>
      </c>
      <c r="C52" s="229" t="s">
        <v>91</v>
      </c>
    </row>
    <row r="53" spans="1:3" x14ac:dyDescent="0.3">
      <c r="A53" s="229">
        <v>52</v>
      </c>
      <c r="B53" s="229" t="s">
        <v>92</v>
      </c>
      <c r="C53" s="229" t="s">
        <v>92</v>
      </c>
    </row>
    <row r="54" spans="1:3" x14ac:dyDescent="0.3">
      <c r="A54" s="229">
        <v>53</v>
      </c>
      <c r="B54" s="229" t="s">
        <v>93</v>
      </c>
      <c r="C54" s="229" t="s">
        <v>93</v>
      </c>
    </row>
    <row r="55" spans="1:3" x14ac:dyDescent="0.3">
      <c r="A55" s="229">
        <v>54</v>
      </c>
      <c r="B55" s="229" t="s">
        <v>94</v>
      </c>
      <c r="C55" s="229" t="s">
        <v>94</v>
      </c>
    </row>
    <row r="56" spans="1:3" x14ac:dyDescent="0.3">
      <c r="A56" s="229">
        <v>55</v>
      </c>
      <c r="B56" s="229" t="s">
        <v>95</v>
      </c>
      <c r="C56" s="229" t="s">
        <v>95</v>
      </c>
    </row>
    <row r="57" spans="1:3" x14ac:dyDescent="0.3">
      <c r="A57" s="229">
        <v>56</v>
      </c>
      <c r="B57" s="229" t="s">
        <v>96</v>
      </c>
      <c r="C57" s="229" t="s">
        <v>96</v>
      </c>
    </row>
    <row r="58" spans="1:3" x14ac:dyDescent="0.3">
      <c r="A58" s="229">
        <v>57</v>
      </c>
      <c r="B58" s="229" t="s">
        <v>97</v>
      </c>
      <c r="C58" s="229" t="s">
        <v>97</v>
      </c>
    </row>
    <row r="59" spans="1:3" x14ac:dyDescent="0.3">
      <c r="A59" s="229">
        <v>58</v>
      </c>
      <c r="B59" s="229" t="s">
        <v>98</v>
      </c>
      <c r="C59" s="229" t="s">
        <v>98</v>
      </c>
    </row>
    <row r="60" spans="1:3" x14ac:dyDescent="0.3">
      <c r="A60" s="229">
        <v>59</v>
      </c>
      <c r="B60" s="229" t="s">
        <v>139</v>
      </c>
      <c r="C60" s="229" t="s">
        <v>139</v>
      </c>
    </row>
    <row r="61" spans="1:3" x14ac:dyDescent="0.3">
      <c r="A61" s="229">
        <v>60</v>
      </c>
      <c r="B61" s="229" t="s">
        <v>140</v>
      </c>
      <c r="C61" s="229" t="s">
        <v>140</v>
      </c>
    </row>
    <row r="62" spans="1:3" x14ac:dyDescent="0.3">
      <c r="A62" s="229">
        <v>61</v>
      </c>
      <c r="B62" s="229" t="s">
        <v>141</v>
      </c>
      <c r="C62" s="229" t="s">
        <v>141</v>
      </c>
    </row>
    <row r="63" spans="1:3" x14ac:dyDescent="0.3">
      <c r="A63" s="229">
        <v>62</v>
      </c>
      <c r="B63" s="229" t="s">
        <v>142</v>
      </c>
      <c r="C63" s="229" t="s">
        <v>142</v>
      </c>
    </row>
    <row r="64" spans="1:3" x14ac:dyDescent="0.3">
      <c r="A64" s="229">
        <v>63</v>
      </c>
      <c r="B64" s="229" t="s">
        <v>143</v>
      </c>
      <c r="C64" s="229" t="s">
        <v>143</v>
      </c>
    </row>
    <row r="65" spans="1:3" x14ac:dyDescent="0.3">
      <c r="A65" s="229">
        <v>64</v>
      </c>
      <c r="B65" s="229" t="s">
        <v>144</v>
      </c>
      <c r="C65" s="229" t="s">
        <v>144</v>
      </c>
    </row>
    <row r="66" spans="1:3" x14ac:dyDescent="0.3">
      <c r="A66" s="229">
        <v>65</v>
      </c>
      <c r="B66" s="229" t="s">
        <v>145</v>
      </c>
      <c r="C66" s="229" t="s">
        <v>145</v>
      </c>
    </row>
    <row r="67" spans="1:3" x14ac:dyDescent="0.3">
      <c r="A67" s="229">
        <v>66</v>
      </c>
      <c r="B67" s="229" t="s">
        <v>146</v>
      </c>
      <c r="C67" s="229" t="s">
        <v>146</v>
      </c>
    </row>
    <row r="68" spans="1:3" x14ac:dyDescent="0.3">
      <c r="A68" s="229">
        <v>67</v>
      </c>
      <c r="B68" s="229" t="s">
        <v>147</v>
      </c>
      <c r="C68" s="229" t="s">
        <v>147</v>
      </c>
    </row>
    <row r="69" spans="1:3" x14ac:dyDescent="0.3">
      <c r="A69" s="229">
        <v>68</v>
      </c>
      <c r="B69" s="229" t="s">
        <v>148</v>
      </c>
      <c r="C69" s="229" t="s">
        <v>148</v>
      </c>
    </row>
    <row r="70" spans="1:3" x14ac:dyDescent="0.3">
      <c r="A70" s="229">
        <v>69</v>
      </c>
      <c r="B70" s="229" t="s">
        <v>149</v>
      </c>
      <c r="C70" s="229" t="s">
        <v>149</v>
      </c>
    </row>
    <row r="71" spans="1:3" x14ac:dyDescent="0.3">
      <c r="A71" s="229">
        <v>70</v>
      </c>
      <c r="B71" s="229" t="s">
        <v>150</v>
      </c>
      <c r="C71" s="229" t="s">
        <v>150</v>
      </c>
    </row>
    <row r="72" spans="1:3" x14ac:dyDescent="0.3">
      <c r="A72" s="229">
        <v>71</v>
      </c>
      <c r="B72" s="229" t="s">
        <v>108</v>
      </c>
      <c r="C72" s="229" t="s">
        <v>108</v>
      </c>
    </row>
    <row r="73" spans="1:3" x14ac:dyDescent="0.3">
      <c r="A73" s="229">
        <v>72</v>
      </c>
      <c r="B73" s="229" t="s">
        <v>109</v>
      </c>
      <c r="C73" s="229" t="s">
        <v>109</v>
      </c>
    </row>
    <row r="74" spans="1:3" x14ac:dyDescent="0.3">
      <c r="A74" s="229">
        <v>73</v>
      </c>
      <c r="B74" s="229" t="s">
        <v>110</v>
      </c>
      <c r="C74" s="229" t="s">
        <v>110</v>
      </c>
    </row>
    <row r="75" spans="1:3" x14ac:dyDescent="0.3">
      <c r="A75" s="229">
        <v>74</v>
      </c>
      <c r="B75" s="229" t="s">
        <v>9</v>
      </c>
      <c r="C75" s="229" t="s">
        <v>9</v>
      </c>
    </row>
    <row r="76" spans="1:3" x14ac:dyDescent="0.3">
      <c r="A76" s="229">
        <v>75</v>
      </c>
      <c r="B76" s="229" t="s">
        <v>131</v>
      </c>
      <c r="C76" s="229" t="s">
        <v>131</v>
      </c>
    </row>
    <row r="77" spans="1:3" x14ac:dyDescent="0.3">
      <c r="A77" s="229">
        <v>76</v>
      </c>
      <c r="B77" s="229" t="s">
        <v>22</v>
      </c>
      <c r="C77" s="229" t="s">
        <v>22</v>
      </c>
    </row>
    <row r="78" spans="1:3" x14ac:dyDescent="0.3">
      <c r="A78" s="229">
        <v>77</v>
      </c>
      <c r="B78" s="229" t="s">
        <v>102</v>
      </c>
      <c r="C78" s="229" t="s">
        <v>102</v>
      </c>
    </row>
    <row r="79" spans="1:3" x14ac:dyDescent="0.3">
      <c r="A79" s="229">
        <v>78</v>
      </c>
      <c r="B79" s="229" t="s">
        <v>103</v>
      </c>
      <c r="C79" s="229" t="s">
        <v>103</v>
      </c>
    </row>
    <row r="80" spans="1:3" x14ac:dyDescent="0.3">
      <c r="A80" s="229">
        <v>79</v>
      </c>
      <c r="B80" s="229" t="s">
        <v>104</v>
      </c>
      <c r="C80" s="229" t="s">
        <v>104</v>
      </c>
    </row>
    <row r="81" spans="1:3" x14ac:dyDescent="0.3">
      <c r="A81" s="229">
        <v>80</v>
      </c>
      <c r="B81" s="229" t="s">
        <v>105</v>
      </c>
      <c r="C81" s="229" t="s">
        <v>105</v>
      </c>
    </row>
    <row r="82" spans="1:3" x14ac:dyDescent="0.3">
      <c r="A82" s="229">
        <v>81</v>
      </c>
      <c r="B82" s="229" t="s">
        <v>106</v>
      </c>
      <c r="C82" s="229" t="s">
        <v>106</v>
      </c>
    </row>
    <row r="83" spans="1:3" x14ac:dyDescent="0.3">
      <c r="A83" s="229">
        <v>82</v>
      </c>
      <c r="B83" s="229" t="s">
        <v>107</v>
      </c>
      <c r="C83" s="229" t="s">
        <v>107</v>
      </c>
    </row>
    <row r="84" spans="1:3" x14ac:dyDescent="0.3">
      <c r="A84" s="229">
        <v>83</v>
      </c>
      <c r="B84" s="229" t="s">
        <v>99</v>
      </c>
      <c r="C84" s="229" t="s">
        <v>99</v>
      </c>
    </row>
    <row r="85" spans="1:3" x14ac:dyDescent="0.3">
      <c r="A85" s="229">
        <v>84</v>
      </c>
      <c r="B85" s="229" t="s">
        <v>100</v>
      </c>
      <c r="C85" s="229" t="s">
        <v>100</v>
      </c>
    </row>
    <row r="86" spans="1:3" x14ac:dyDescent="0.3">
      <c r="A86" s="229">
        <v>85</v>
      </c>
      <c r="B86" s="229" t="s">
        <v>101</v>
      </c>
      <c r="C86" s="229" t="s">
        <v>101</v>
      </c>
    </row>
    <row r="87" spans="1:3" x14ac:dyDescent="0.3">
      <c r="A87" s="229">
        <v>86</v>
      </c>
      <c r="B87" s="229" t="s">
        <v>133</v>
      </c>
      <c r="C87" s="229" t="s">
        <v>133</v>
      </c>
    </row>
    <row r="88" spans="1:3" x14ac:dyDescent="0.3">
      <c r="A88" s="229">
        <v>87</v>
      </c>
      <c r="B88" s="229" t="s">
        <v>134</v>
      </c>
      <c r="C88" s="229" t="s">
        <v>134</v>
      </c>
    </row>
    <row r="89" spans="1:3" x14ac:dyDescent="0.3">
      <c r="A89" s="229">
        <v>88</v>
      </c>
      <c r="B89" s="229" t="s">
        <v>42</v>
      </c>
      <c r="C89" s="229" t="s">
        <v>42</v>
      </c>
    </row>
    <row r="90" spans="1:3" x14ac:dyDescent="0.3">
      <c r="A90" s="229">
        <v>89</v>
      </c>
      <c r="B90" s="229" t="s">
        <v>151</v>
      </c>
      <c r="C90" s="229" t="s">
        <v>151</v>
      </c>
    </row>
    <row r="91" spans="1:3" x14ac:dyDescent="0.3">
      <c r="A91" s="229">
        <v>90</v>
      </c>
      <c r="B91" s="229" t="s">
        <v>135</v>
      </c>
      <c r="C91" s="229" t="s">
        <v>135</v>
      </c>
    </row>
    <row r="92" spans="1:3" x14ac:dyDescent="0.3">
      <c r="A92" s="229">
        <v>91</v>
      </c>
      <c r="B92" s="229" t="s">
        <v>136</v>
      </c>
      <c r="C92" s="229" t="s">
        <v>136</v>
      </c>
    </row>
    <row r="93" spans="1:3" x14ac:dyDescent="0.3">
      <c r="A93" s="229">
        <v>92</v>
      </c>
      <c r="B93" s="229" t="s">
        <v>137</v>
      </c>
      <c r="C93" s="229" t="s">
        <v>137</v>
      </c>
    </row>
    <row r="94" spans="1:3" x14ac:dyDescent="0.3">
      <c r="A94" s="229">
        <v>93</v>
      </c>
      <c r="B94" s="229" t="s">
        <v>138</v>
      </c>
      <c r="C94" s="229" t="s">
        <v>138</v>
      </c>
    </row>
    <row r="95" spans="1:3" x14ac:dyDescent="0.3">
      <c r="A95" s="229">
        <v>94</v>
      </c>
      <c r="B95" s="229" t="s">
        <v>152</v>
      </c>
      <c r="C95" s="229" t="s">
        <v>152</v>
      </c>
    </row>
    <row r="96" spans="1:3" x14ac:dyDescent="0.3">
      <c r="A96" s="229">
        <v>95</v>
      </c>
      <c r="B96" s="229" t="s">
        <v>154</v>
      </c>
      <c r="C96" s="229" t="s">
        <v>154</v>
      </c>
    </row>
    <row r="97" spans="1:3" x14ac:dyDescent="0.3">
      <c r="A97" s="229">
        <v>96</v>
      </c>
      <c r="B97" s="229" t="s">
        <v>155</v>
      </c>
      <c r="C97" s="229" t="s">
        <v>155</v>
      </c>
    </row>
    <row r="98" spans="1:3" x14ac:dyDescent="0.3">
      <c r="A98" s="229">
        <v>97</v>
      </c>
      <c r="B98" s="229" t="s">
        <v>156</v>
      </c>
      <c r="C98" s="229" t="s">
        <v>156</v>
      </c>
    </row>
    <row r="99" spans="1:3" x14ac:dyDescent="0.3">
      <c r="A99" s="229">
        <v>98</v>
      </c>
    </row>
    <row r="100" spans="1:3" x14ac:dyDescent="0.3">
      <c r="A100" s="229">
        <v>99</v>
      </c>
    </row>
    <row r="101" spans="1:3" x14ac:dyDescent="0.3">
      <c r="A101" s="229">
        <v>100</v>
      </c>
    </row>
    <row r="102" spans="1:3" x14ac:dyDescent="0.3">
      <c r="A102" s="229">
        <v>101</v>
      </c>
    </row>
    <row r="103" spans="1:3" x14ac:dyDescent="0.3">
      <c r="A103" s="229">
        <v>102</v>
      </c>
    </row>
    <row r="104" spans="1:3" x14ac:dyDescent="0.3">
      <c r="A104" s="229">
        <v>103</v>
      </c>
    </row>
    <row r="105" spans="1:3" x14ac:dyDescent="0.3">
      <c r="A105" s="229">
        <v>104</v>
      </c>
    </row>
    <row r="106" spans="1:3" x14ac:dyDescent="0.3">
      <c r="A106" s="229">
        <v>105</v>
      </c>
    </row>
    <row r="107" spans="1:3" x14ac:dyDescent="0.3">
      <c r="A107" s="229">
        <v>106</v>
      </c>
    </row>
    <row r="108" spans="1:3" x14ac:dyDescent="0.3">
      <c r="A108" s="229">
        <v>107</v>
      </c>
    </row>
  </sheetData>
  <sheetProtection algorithmName="SHA-512" hashValue="kJEgrI54pSmxF6GZVdqYJdKsvD4qJea90Rz3IpbhruSWd6ou67eYvwvRBbJh5pf//9oe9o4CVsIUHiU15jWbHw==" saltValue="YaPYcUupjGJbwrZkr53MdQ==" spinCount="100000" sheet="1" objects="1" scenarios="1" selectLockedCells="1" selectUnlockedCells="1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5"/>
  <sheetViews>
    <sheetView showGridLines="0" topLeftCell="H1" zoomScale="80" zoomScaleNormal="80" workbookViewId="0">
      <selection activeCell="M8" sqref="M8"/>
    </sheetView>
  </sheetViews>
  <sheetFormatPr defaultColWidth="9.109375" defaultRowHeight="15" customHeight="1" x14ac:dyDescent="0.3"/>
  <cols>
    <col min="1" max="1" width="9.88671875" style="232" customWidth="1"/>
    <col min="2" max="2" width="5.88671875" style="232" customWidth="1"/>
    <col min="3" max="3" width="17.44140625" style="232" bestFit="1" customWidth="1"/>
    <col min="4" max="4" width="5.6640625" style="232" bestFit="1" customWidth="1"/>
    <col min="5" max="5" width="26.33203125" style="232" bestFit="1" customWidth="1"/>
    <col min="6" max="6" width="3" style="232" bestFit="1" customWidth="1"/>
    <col min="7" max="8" width="9.21875" style="232" bestFit="1" customWidth="1"/>
    <col min="9" max="9" width="9.33203125" style="254" bestFit="1" customWidth="1"/>
    <col min="10" max="10" width="9.109375" style="254"/>
    <col min="11" max="16" width="9.33203125" style="254" bestFit="1" customWidth="1"/>
    <col min="17" max="18" width="12.5546875" style="254" bestFit="1" customWidth="1"/>
    <col min="19" max="19" width="9.109375" style="232"/>
    <col min="20" max="20" width="2.44140625" style="236" customWidth="1"/>
    <col min="21" max="21" width="4.33203125" style="236" customWidth="1"/>
    <col min="22" max="22" width="19.33203125" style="236" customWidth="1"/>
    <col min="23" max="26" width="9.33203125" style="236" bestFit="1" customWidth="1"/>
    <col min="27" max="27" width="9.109375" style="236"/>
    <col min="28" max="28" width="9.33203125" style="236" bestFit="1" customWidth="1"/>
    <col min="29" max="29" width="2.44140625" style="236" customWidth="1"/>
    <col min="30" max="30" width="9.109375" style="232"/>
    <col min="31" max="31" width="9.33203125" style="232" bestFit="1" customWidth="1"/>
    <col min="32" max="16384" width="9.109375" style="232"/>
  </cols>
  <sheetData>
    <row r="1" spans="1:35" ht="15" customHeight="1" x14ac:dyDescent="0.3">
      <c r="I1" s="233"/>
      <c r="J1" s="233"/>
      <c r="K1" s="234"/>
      <c r="L1" s="233"/>
      <c r="M1" s="233"/>
      <c r="N1" s="233"/>
      <c r="O1" s="233"/>
      <c r="P1" s="233"/>
      <c r="Q1" s="235"/>
      <c r="R1" s="233"/>
    </row>
    <row r="2" spans="1:35" ht="15" customHeight="1" x14ac:dyDescent="0.3">
      <c r="I2" s="233"/>
      <c r="J2" s="233"/>
      <c r="K2" s="233"/>
      <c r="L2" s="237"/>
      <c r="M2" s="238"/>
      <c r="N2" s="237"/>
      <c r="O2" s="239"/>
      <c r="P2" s="240"/>
      <c r="Q2" s="241"/>
      <c r="R2" s="242"/>
      <c r="W2" s="243"/>
      <c r="X2" s="244"/>
    </row>
    <row r="3" spans="1:35" ht="15" customHeight="1" x14ac:dyDescent="0.3">
      <c r="I3" s="233"/>
      <c r="J3" s="233"/>
      <c r="K3" s="233"/>
      <c r="L3" s="237"/>
      <c r="M3" s="238"/>
      <c r="N3" s="233"/>
      <c r="O3" s="239"/>
      <c r="P3" s="240"/>
      <c r="Q3" s="241"/>
      <c r="R3" s="242"/>
      <c r="W3" s="243"/>
      <c r="X3" s="244"/>
    </row>
    <row r="4" spans="1:35" ht="15" customHeight="1" x14ac:dyDescent="0.3">
      <c r="I4" s="233"/>
      <c r="J4" s="233"/>
      <c r="K4" s="233"/>
      <c r="L4" s="237"/>
      <c r="M4" s="233"/>
      <c r="N4" s="233"/>
      <c r="O4" s="239"/>
      <c r="P4" s="240"/>
      <c r="Q4" s="241"/>
      <c r="R4" s="242"/>
      <c r="W4" s="243"/>
      <c r="X4" s="244"/>
    </row>
    <row r="5" spans="1:35" ht="15" customHeight="1" x14ac:dyDescent="0.3">
      <c r="I5" s="233"/>
      <c r="J5" s="233"/>
      <c r="K5" s="233"/>
      <c r="L5" s="237"/>
      <c r="M5" s="233"/>
      <c r="N5" s="233"/>
      <c r="O5" s="239"/>
      <c r="P5" s="240"/>
      <c r="Q5" s="241"/>
      <c r="R5" s="242"/>
      <c r="W5" s="243"/>
      <c r="X5" s="244"/>
    </row>
    <row r="6" spans="1:35" ht="15" customHeight="1" x14ac:dyDescent="0.3">
      <c r="A6" s="245"/>
      <c r="B6" s="245"/>
      <c r="C6" s="245" t="s">
        <v>18</v>
      </c>
      <c r="D6" s="245"/>
      <c r="E6" s="245"/>
      <c r="I6" s="233"/>
      <c r="J6" s="233"/>
      <c r="K6" s="233"/>
      <c r="L6" s="237"/>
      <c r="M6" s="233"/>
      <c r="N6" s="233"/>
      <c r="O6" s="239"/>
      <c r="P6" s="240"/>
      <c r="Q6" s="241"/>
      <c r="R6" s="242"/>
      <c r="W6" s="243"/>
      <c r="X6" s="244"/>
    </row>
    <row r="7" spans="1:35" ht="15" customHeight="1" x14ac:dyDescent="0.3">
      <c r="A7" s="370"/>
      <c r="B7" s="246"/>
      <c r="C7" s="247" t="str">
        <f>Tournament!H13</f>
        <v>France</v>
      </c>
      <c r="D7" s="248"/>
      <c r="E7" s="247"/>
      <c r="I7" s="233"/>
      <c r="J7" s="233"/>
      <c r="K7" s="233"/>
      <c r="L7" s="237"/>
      <c r="M7" s="233"/>
      <c r="N7" s="233"/>
      <c r="O7" s="239"/>
      <c r="P7" s="240"/>
      <c r="Q7" s="241"/>
      <c r="R7" s="242"/>
      <c r="W7" s="243"/>
      <c r="X7" s="244"/>
    </row>
    <row r="8" spans="1:35" ht="15" customHeight="1" x14ac:dyDescent="0.3">
      <c r="A8" s="370"/>
      <c r="B8" s="246"/>
      <c r="C8" s="247" t="str">
        <f>Tournament!N13</f>
        <v>Romania</v>
      </c>
      <c r="D8" s="248"/>
      <c r="E8" s="247"/>
      <c r="I8" s="233"/>
      <c r="J8" s="233"/>
      <c r="K8" s="233"/>
      <c r="L8" s="237"/>
      <c r="M8" s="233"/>
      <c r="N8" s="233"/>
      <c r="O8" s="239"/>
      <c r="P8" s="240"/>
      <c r="Q8" s="241"/>
      <c r="R8" s="242"/>
      <c r="W8" s="243"/>
      <c r="X8" s="244"/>
      <c r="AG8" s="249"/>
      <c r="AI8" s="249"/>
    </row>
    <row r="9" spans="1:35" ht="15" customHeight="1" x14ac:dyDescent="0.3">
      <c r="A9" s="370"/>
      <c r="B9" s="246"/>
      <c r="C9" s="247" t="str">
        <f>Tournament!H14</f>
        <v>Albania</v>
      </c>
      <c r="D9" s="248"/>
      <c r="E9" s="247"/>
      <c r="I9" s="233"/>
      <c r="J9" s="233"/>
      <c r="K9" s="233"/>
      <c r="L9" s="237"/>
      <c r="M9" s="233"/>
      <c r="N9" s="233"/>
      <c r="O9" s="239"/>
      <c r="P9" s="240"/>
      <c r="Q9" s="241"/>
      <c r="R9" s="242"/>
      <c r="W9" s="243"/>
      <c r="X9" s="244"/>
      <c r="AG9" s="250"/>
      <c r="AI9" s="250"/>
    </row>
    <row r="10" spans="1:35" ht="15" customHeight="1" x14ac:dyDescent="0.3">
      <c r="A10" s="370"/>
      <c r="B10" s="246"/>
      <c r="C10" s="247" t="str">
        <f>Tournament!N14</f>
        <v>Switzerland</v>
      </c>
      <c r="D10" s="248"/>
      <c r="E10" s="247"/>
      <c r="I10" s="233"/>
      <c r="J10" s="233"/>
      <c r="K10" s="233"/>
      <c r="L10" s="237"/>
      <c r="M10" s="233"/>
      <c r="N10" s="233"/>
      <c r="O10" s="239"/>
      <c r="P10" s="240"/>
      <c r="Q10" s="241"/>
      <c r="R10" s="242"/>
      <c r="W10" s="243"/>
      <c r="X10" s="244"/>
    </row>
    <row r="11" spans="1:35" ht="15" customHeight="1" x14ac:dyDescent="0.3">
      <c r="A11" s="370"/>
      <c r="B11" s="246"/>
      <c r="C11" s="247" t="str">
        <f>Tournament!H16</f>
        <v>England</v>
      </c>
      <c r="D11" s="248"/>
      <c r="E11" s="247"/>
      <c r="I11" s="233"/>
      <c r="J11" s="233"/>
      <c r="K11" s="233"/>
      <c r="L11" s="237"/>
      <c r="M11" s="233"/>
      <c r="N11" s="233"/>
      <c r="O11" s="239"/>
      <c r="P11" s="240"/>
      <c r="Q11" s="241"/>
      <c r="R11" s="242"/>
      <c r="W11" s="243"/>
      <c r="X11" s="244"/>
    </row>
    <row r="12" spans="1:35" ht="15" customHeight="1" x14ac:dyDescent="0.3">
      <c r="A12" s="370"/>
      <c r="B12" s="246"/>
      <c r="C12" s="247" t="str">
        <f>Tournament!N16</f>
        <v>Russia</v>
      </c>
      <c r="D12" s="248"/>
      <c r="E12" s="247"/>
      <c r="I12" s="233"/>
      <c r="J12" s="233"/>
      <c r="K12" s="233"/>
      <c r="L12" s="237"/>
      <c r="M12" s="233"/>
      <c r="N12" s="233"/>
      <c r="O12" s="239"/>
      <c r="P12" s="240"/>
      <c r="Q12" s="241"/>
      <c r="R12" s="242"/>
      <c r="W12" s="243"/>
      <c r="X12" s="244"/>
      <c r="AG12" s="250"/>
      <c r="AI12" s="250"/>
    </row>
    <row r="13" spans="1:35" ht="15" customHeight="1" x14ac:dyDescent="0.3">
      <c r="A13" s="370"/>
      <c r="B13" s="246"/>
      <c r="C13" s="247" t="str">
        <f>Tournament!H15</f>
        <v>Wales</v>
      </c>
      <c r="D13" s="248"/>
      <c r="E13" s="247"/>
      <c r="I13" s="233"/>
      <c r="J13" s="233"/>
      <c r="K13" s="233"/>
      <c r="L13" s="237"/>
      <c r="M13" s="233"/>
      <c r="N13" s="233"/>
      <c r="O13" s="239"/>
      <c r="P13" s="240"/>
      <c r="Q13" s="241"/>
      <c r="R13" s="242"/>
      <c r="W13" s="243"/>
      <c r="X13" s="244"/>
    </row>
    <row r="14" spans="1:35" ht="15" customHeight="1" x14ac:dyDescent="0.3">
      <c r="A14" s="370"/>
      <c r="B14" s="246"/>
      <c r="C14" s="247" t="str">
        <f>Tournament!N15</f>
        <v>Slovakia</v>
      </c>
      <c r="D14" s="248"/>
      <c r="E14" s="247"/>
      <c r="I14" s="233"/>
      <c r="J14" s="233"/>
      <c r="K14" s="233"/>
      <c r="L14" s="237"/>
      <c r="M14" s="233"/>
      <c r="N14" s="233"/>
      <c r="O14" s="239"/>
      <c r="P14" s="240"/>
      <c r="Q14" s="241"/>
      <c r="R14" s="242"/>
      <c r="W14" s="243"/>
      <c r="X14" s="244"/>
      <c r="AG14" s="250"/>
      <c r="AI14" s="250"/>
    </row>
    <row r="15" spans="1:35" ht="15" customHeight="1" x14ac:dyDescent="0.3">
      <c r="A15" s="370"/>
      <c r="B15" s="246"/>
      <c r="C15" s="247" t="str">
        <f>Tournament!H19</f>
        <v>Germany</v>
      </c>
      <c r="D15" s="248"/>
      <c r="E15" s="247"/>
      <c r="I15" s="233"/>
      <c r="J15" s="233"/>
      <c r="K15" s="233"/>
      <c r="L15" s="237"/>
      <c r="M15" s="233"/>
      <c r="N15" s="233"/>
      <c r="O15" s="239"/>
      <c r="P15" s="240"/>
      <c r="Q15" s="241"/>
      <c r="R15" s="242"/>
      <c r="W15" s="243"/>
      <c r="X15" s="244"/>
    </row>
    <row r="16" spans="1:35" ht="15" customHeight="1" x14ac:dyDescent="0.3">
      <c r="A16" s="370"/>
      <c r="B16" s="246"/>
      <c r="C16" s="247" t="str">
        <f>Tournament!N19</f>
        <v>Ukraine</v>
      </c>
      <c r="D16" s="248"/>
      <c r="E16" s="247"/>
      <c r="I16" s="233"/>
      <c r="J16" s="233"/>
      <c r="K16" s="233"/>
      <c r="L16" s="237"/>
      <c r="M16" s="233"/>
      <c r="N16" s="233"/>
      <c r="O16" s="239"/>
      <c r="P16" s="240"/>
      <c r="Q16" s="241"/>
      <c r="R16" s="242"/>
      <c r="W16" s="243"/>
      <c r="X16" s="244"/>
      <c r="AG16" s="250"/>
      <c r="AI16" s="250"/>
    </row>
    <row r="17" spans="1:35" ht="15" customHeight="1" x14ac:dyDescent="0.3">
      <c r="A17" s="370"/>
      <c r="B17" s="246"/>
      <c r="C17" s="247" t="str">
        <f>Tournament!H18</f>
        <v>Poland</v>
      </c>
      <c r="D17" s="248"/>
      <c r="E17" s="247"/>
      <c r="I17" s="233"/>
      <c r="J17" s="233"/>
      <c r="K17" s="233"/>
      <c r="L17" s="237"/>
      <c r="M17" s="233"/>
      <c r="N17" s="233"/>
      <c r="O17" s="239"/>
      <c r="P17" s="240"/>
      <c r="Q17" s="241"/>
      <c r="R17" s="242"/>
      <c r="W17" s="243"/>
      <c r="X17" s="244"/>
    </row>
    <row r="18" spans="1:35" ht="15" customHeight="1" x14ac:dyDescent="0.3">
      <c r="A18" s="370"/>
      <c r="B18" s="246"/>
      <c r="C18" s="247" t="str">
        <f>Tournament!N18</f>
        <v>Northern Ireland</v>
      </c>
      <c r="D18" s="248"/>
      <c r="E18" s="247"/>
      <c r="I18" s="233"/>
      <c r="J18" s="233"/>
      <c r="K18" s="233"/>
      <c r="L18" s="237"/>
      <c r="M18" s="233"/>
      <c r="N18" s="233"/>
      <c r="O18" s="239"/>
      <c r="P18" s="240"/>
      <c r="Q18" s="241"/>
      <c r="R18" s="242"/>
      <c r="W18" s="243"/>
      <c r="X18" s="244"/>
      <c r="AG18" s="250"/>
      <c r="AI18" s="250"/>
    </row>
    <row r="19" spans="1:35" ht="15" customHeight="1" x14ac:dyDescent="0.3">
      <c r="A19" s="370"/>
      <c r="B19" s="246"/>
      <c r="C19" s="247" t="str">
        <f>Tournament!H20</f>
        <v>Spain</v>
      </c>
      <c r="D19" s="248"/>
      <c r="E19" s="247"/>
      <c r="I19" s="233"/>
      <c r="J19" s="233"/>
      <c r="K19" s="233"/>
      <c r="L19" s="237"/>
      <c r="M19" s="233"/>
      <c r="N19" s="233"/>
      <c r="O19" s="239"/>
      <c r="P19" s="240"/>
      <c r="Q19" s="241"/>
      <c r="R19" s="242"/>
      <c r="W19" s="243"/>
      <c r="X19" s="244"/>
    </row>
    <row r="20" spans="1:35" ht="15" customHeight="1" x14ac:dyDescent="0.3">
      <c r="A20" s="370"/>
      <c r="B20" s="246"/>
      <c r="C20" s="247" t="str">
        <f>Tournament!N20</f>
        <v>Czech Republic</v>
      </c>
      <c r="D20" s="248"/>
      <c r="E20" s="247"/>
      <c r="I20" s="233"/>
      <c r="J20" s="233"/>
      <c r="K20" s="233"/>
      <c r="L20" s="237"/>
      <c r="M20" s="233"/>
      <c r="N20" s="233"/>
      <c r="O20" s="239"/>
      <c r="P20" s="240"/>
      <c r="Q20" s="241"/>
      <c r="R20" s="242"/>
      <c r="W20" s="243"/>
      <c r="X20" s="244"/>
      <c r="AG20" s="251"/>
      <c r="AI20" s="251"/>
    </row>
    <row r="21" spans="1:35" ht="15" customHeight="1" x14ac:dyDescent="0.3">
      <c r="A21" s="370"/>
      <c r="B21" s="246"/>
      <c r="C21" s="247" t="str">
        <f>Tournament!H17</f>
        <v>Turkey</v>
      </c>
      <c r="D21" s="248"/>
      <c r="E21" s="247"/>
      <c r="I21" s="233"/>
      <c r="J21" s="233"/>
      <c r="K21" s="233"/>
      <c r="L21" s="237"/>
      <c r="M21" s="233"/>
      <c r="N21" s="233"/>
      <c r="O21" s="239"/>
      <c r="P21" s="240"/>
      <c r="Q21" s="241"/>
      <c r="R21" s="242"/>
      <c r="W21" s="243"/>
      <c r="X21" s="244"/>
      <c r="AG21" s="250"/>
      <c r="AI21" s="250"/>
    </row>
    <row r="22" spans="1:35" ht="15" customHeight="1" x14ac:dyDescent="0.3">
      <c r="A22" s="370"/>
      <c r="B22" s="246"/>
      <c r="C22" s="247" t="str">
        <f>Tournament!N17</f>
        <v>Croatia</v>
      </c>
      <c r="D22" s="248"/>
      <c r="E22" s="247"/>
      <c r="I22" s="233"/>
      <c r="J22" s="233"/>
      <c r="K22" s="233"/>
      <c r="L22" s="237"/>
      <c r="M22" s="233"/>
      <c r="N22" s="233"/>
      <c r="O22" s="239"/>
      <c r="P22" s="240"/>
      <c r="Q22" s="241"/>
      <c r="R22" s="242"/>
      <c r="W22" s="243"/>
      <c r="X22" s="244"/>
    </row>
    <row r="23" spans="1:35" ht="15" customHeight="1" x14ac:dyDescent="0.3">
      <c r="A23" s="370"/>
      <c r="B23" s="246"/>
      <c r="C23" s="247" t="str">
        <f>Tournament!H22</f>
        <v>Belgium</v>
      </c>
      <c r="D23" s="248"/>
      <c r="E23" s="247"/>
      <c r="I23" s="233"/>
      <c r="J23" s="233"/>
      <c r="K23" s="233"/>
      <c r="L23" s="237"/>
      <c r="M23" s="233"/>
      <c r="N23" s="233"/>
      <c r="O23" s="239"/>
      <c r="P23" s="240"/>
      <c r="Q23" s="241"/>
      <c r="R23" s="242"/>
      <c r="W23" s="243"/>
      <c r="X23" s="244"/>
    </row>
    <row r="24" spans="1:35" ht="15" customHeight="1" x14ac:dyDescent="0.3">
      <c r="A24" s="370"/>
      <c r="B24" s="246"/>
      <c r="C24" s="247" t="str">
        <f>Tournament!N22</f>
        <v>Italy</v>
      </c>
      <c r="D24" s="248"/>
      <c r="E24" s="247"/>
      <c r="I24" s="233"/>
      <c r="J24" s="233"/>
      <c r="K24" s="233"/>
      <c r="L24" s="237"/>
      <c r="M24" s="233"/>
      <c r="N24" s="233"/>
      <c r="O24" s="239"/>
      <c r="P24" s="240"/>
      <c r="Q24" s="241"/>
      <c r="R24" s="242"/>
      <c r="W24" s="243"/>
      <c r="X24" s="244"/>
    </row>
    <row r="25" spans="1:35" ht="15" customHeight="1" x14ac:dyDescent="0.3">
      <c r="A25" s="370"/>
      <c r="B25" s="246"/>
      <c r="C25" s="247" t="str">
        <f>Tournament!H21</f>
        <v>Republic of Ireland</v>
      </c>
      <c r="D25" s="248"/>
      <c r="E25" s="247"/>
      <c r="I25" s="233"/>
      <c r="J25" s="233"/>
      <c r="K25" s="233"/>
      <c r="L25" s="237"/>
      <c r="M25" s="233"/>
      <c r="N25" s="233"/>
      <c r="O25" s="239"/>
      <c r="P25" s="240"/>
      <c r="Q25" s="241"/>
      <c r="R25" s="242"/>
      <c r="W25" s="243"/>
      <c r="X25" s="244"/>
      <c r="AG25" s="250"/>
      <c r="AI25" s="250"/>
    </row>
    <row r="26" spans="1:35" ht="15" customHeight="1" x14ac:dyDescent="0.3">
      <c r="A26" s="370"/>
      <c r="B26" s="246"/>
      <c r="C26" s="247" t="str">
        <f>Tournament!N21</f>
        <v>Sweden</v>
      </c>
      <c r="D26" s="248"/>
      <c r="E26" s="247"/>
      <c r="I26" s="233"/>
      <c r="J26" s="233"/>
      <c r="K26" s="233"/>
      <c r="L26" s="237"/>
      <c r="M26" s="233"/>
      <c r="N26" s="233"/>
      <c r="O26" s="239"/>
      <c r="P26" s="240"/>
      <c r="Q26" s="241"/>
      <c r="R26" s="242"/>
      <c r="W26" s="243"/>
      <c r="X26" s="244"/>
      <c r="AG26" s="250"/>
      <c r="AI26" s="250"/>
    </row>
    <row r="27" spans="1:35" ht="15" customHeight="1" x14ac:dyDescent="0.3">
      <c r="A27" s="370"/>
      <c r="B27" s="246"/>
      <c r="C27" s="247" t="str">
        <f>Tournament!H24</f>
        <v>Portugal</v>
      </c>
      <c r="D27" s="248"/>
      <c r="E27" s="247"/>
      <c r="I27" s="233"/>
      <c r="J27" s="233"/>
      <c r="K27" s="233"/>
      <c r="L27" s="237"/>
      <c r="M27" s="233"/>
      <c r="N27" s="233"/>
      <c r="O27" s="239"/>
      <c r="P27" s="240"/>
      <c r="Q27" s="241"/>
      <c r="R27" s="242"/>
      <c r="W27" s="243"/>
      <c r="X27" s="244"/>
    </row>
    <row r="28" spans="1:35" ht="15" customHeight="1" x14ac:dyDescent="0.3">
      <c r="A28" s="370"/>
      <c r="B28" s="246"/>
      <c r="C28" s="247" t="str">
        <f>Tournament!N24</f>
        <v>Iceland</v>
      </c>
      <c r="D28" s="248"/>
      <c r="E28" s="247"/>
      <c r="I28" s="233"/>
      <c r="J28" s="233"/>
      <c r="K28" s="233"/>
      <c r="L28" s="237"/>
      <c r="M28" s="233"/>
      <c r="N28" s="233"/>
      <c r="O28" s="239"/>
      <c r="P28" s="240"/>
      <c r="Q28" s="241"/>
      <c r="R28" s="242"/>
      <c r="W28" s="243"/>
      <c r="X28" s="244"/>
      <c r="AG28" s="251"/>
      <c r="AI28" s="251"/>
    </row>
    <row r="29" spans="1:35" ht="15" customHeight="1" x14ac:dyDescent="0.3">
      <c r="A29" s="370"/>
      <c r="B29" s="246"/>
      <c r="C29" s="247" t="str">
        <f>Tournament!H23</f>
        <v>Austria</v>
      </c>
      <c r="D29" s="248"/>
      <c r="E29" s="247"/>
      <c r="I29" s="233"/>
      <c r="J29" s="233"/>
      <c r="K29" s="233"/>
      <c r="L29" s="237"/>
      <c r="M29" s="233"/>
      <c r="N29" s="233"/>
      <c r="O29" s="239"/>
      <c r="P29" s="240"/>
      <c r="Q29" s="241"/>
      <c r="R29" s="242"/>
      <c r="W29" s="243"/>
      <c r="X29" s="244"/>
      <c r="AG29" s="251"/>
      <c r="AI29" s="251"/>
    </row>
    <row r="30" spans="1:35" ht="15" customHeight="1" x14ac:dyDescent="0.3">
      <c r="A30" s="370"/>
      <c r="B30" s="246"/>
      <c r="C30" s="247" t="str">
        <f>Tournament!N23</f>
        <v>Hungary</v>
      </c>
      <c r="D30" s="248"/>
      <c r="E30" s="247"/>
      <c r="I30" s="233"/>
      <c r="J30" s="233"/>
      <c r="K30" s="233"/>
      <c r="L30" s="237"/>
      <c r="M30" s="233"/>
      <c r="N30" s="233"/>
      <c r="O30" s="239"/>
      <c r="P30" s="240"/>
      <c r="Q30" s="241"/>
      <c r="R30" s="242"/>
      <c r="W30" s="243"/>
      <c r="X30" s="244"/>
    </row>
    <row r="31" spans="1:35" ht="15" customHeight="1" x14ac:dyDescent="0.3">
      <c r="A31" s="370"/>
      <c r="B31" s="246"/>
      <c r="C31" s="247"/>
      <c r="D31" s="248"/>
      <c r="E31" s="247"/>
      <c r="I31" s="233"/>
      <c r="J31" s="233"/>
      <c r="K31" s="233"/>
      <c r="L31" s="237"/>
      <c r="M31" s="233"/>
      <c r="N31" s="233"/>
      <c r="O31" s="239"/>
      <c r="P31" s="240"/>
      <c r="Q31" s="241"/>
      <c r="R31" s="242"/>
      <c r="W31" s="243"/>
      <c r="X31" s="244"/>
    </row>
    <row r="32" spans="1:35" ht="15" customHeight="1" x14ac:dyDescent="0.3">
      <c r="A32" s="370"/>
      <c r="B32" s="246"/>
      <c r="C32" s="247"/>
      <c r="D32" s="248"/>
      <c r="E32" s="247"/>
      <c r="I32" s="233"/>
      <c r="J32" s="233"/>
      <c r="K32" s="233"/>
      <c r="L32" s="237"/>
      <c r="M32" s="233"/>
      <c r="N32" s="233"/>
      <c r="O32" s="239"/>
      <c r="P32" s="240"/>
      <c r="Q32" s="241"/>
      <c r="R32" s="242"/>
      <c r="W32" s="243"/>
      <c r="X32" s="244"/>
      <c r="AG32" s="250"/>
    </row>
    <row r="33" spans="1:33" ht="15" customHeight="1" x14ac:dyDescent="0.3">
      <c r="A33" s="370"/>
      <c r="B33" s="246"/>
      <c r="C33" s="247"/>
      <c r="D33" s="248"/>
      <c r="E33" s="247"/>
      <c r="I33" s="233"/>
      <c r="J33" s="233"/>
      <c r="K33" s="233"/>
      <c r="L33" s="237"/>
      <c r="M33" s="233"/>
      <c r="N33" s="233"/>
      <c r="O33" s="239"/>
      <c r="P33" s="240"/>
      <c r="Q33" s="241"/>
      <c r="R33" s="242"/>
      <c r="W33" s="243"/>
      <c r="X33" s="244"/>
      <c r="AG33" s="250"/>
    </row>
    <row r="34" spans="1:33" ht="15" customHeight="1" x14ac:dyDescent="0.3">
      <c r="A34" s="370"/>
      <c r="B34" s="246"/>
      <c r="C34" s="247"/>
      <c r="D34" s="248"/>
      <c r="E34" s="247"/>
      <c r="I34" s="233"/>
      <c r="J34" s="233"/>
      <c r="K34" s="233"/>
      <c r="L34" s="237"/>
      <c r="M34" s="233"/>
      <c r="N34" s="233"/>
      <c r="O34" s="239"/>
      <c r="P34" s="240"/>
      <c r="Q34" s="241"/>
      <c r="R34" s="242"/>
      <c r="W34" s="243"/>
      <c r="X34" s="244"/>
      <c r="AG34" s="250"/>
    </row>
    <row r="35" spans="1:33" ht="15" customHeight="1" x14ac:dyDescent="0.3">
      <c r="A35" s="370"/>
      <c r="B35" s="246"/>
      <c r="C35" s="247"/>
      <c r="D35" s="248"/>
      <c r="E35" s="247"/>
      <c r="I35" s="233"/>
      <c r="J35" s="233"/>
      <c r="K35" s="233"/>
      <c r="L35" s="237"/>
      <c r="M35" s="233"/>
      <c r="N35" s="233"/>
      <c r="O35" s="239"/>
      <c r="P35" s="240"/>
      <c r="Q35" s="241"/>
      <c r="R35" s="242"/>
      <c r="W35" s="243"/>
      <c r="X35" s="244"/>
    </row>
    <row r="36" spans="1:33" ht="15" customHeight="1" x14ac:dyDescent="0.3">
      <c r="A36" s="370"/>
      <c r="B36" s="246"/>
      <c r="C36" s="247"/>
      <c r="D36" s="248"/>
      <c r="E36" s="247"/>
      <c r="I36" s="233"/>
      <c r="J36" s="233"/>
      <c r="K36" s="233"/>
      <c r="L36" s="237"/>
      <c r="M36" s="233"/>
      <c r="N36" s="233"/>
      <c r="O36" s="239"/>
      <c r="P36" s="240"/>
      <c r="Q36" s="241"/>
      <c r="R36" s="242"/>
      <c r="W36" s="243"/>
      <c r="X36" s="244"/>
      <c r="AG36" s="250"/>
    </row>
    <row r="37" spans="1:33" ht="15" customHeight="1" x14ac:dyDescent="0.3">
      <c r="A37" s="370"/>
      <c r="B37" s="246"/>
      <c r="C37" s="247"/>
      <c r="D37" s="248"/>
      <c r="E37" s="247"/>
      <c r="I37" s="233"/>
      <c r="J37" s="233"/>
      <c r="K37" s="233"/>
      <c r="L37" s="237"/>
      <c r="M37" s="233"/>
      <c r="N37" s="233"/>
      <c r="O37" s="239"/>
      <c r="P37" s="240"/>
      <c r="Q37" s="241"/>
      <c r="R37" s="242"/>
      <c r="W37" s="243"/>
      <c r="X37" s="244"/>
      <c r="AG37" s="251"/>
    </row>
    <row r="38" spans="1:33" ht="15" customHeight="1" x14ac:dyDescent="0.3">
      <c r="A38" s="370"/>
      <c r="B38" s="246"/>
      <c r="C38" s="247"/>
      <c r="D38" s="248"/>
      <c r="E38" s="247"/>
      <c r="I38" s="233"/>
      <c r="J38" s="233"/>
      <c r="K38" s="233"/>
      <c r="L38" s="237"/>
      <c r="M38" s="233"/>
      <c r="N38" s="233"/>
      <c r="O38" s="239"/>
      <c r="P38" s="240"/>
      <c r="Q38" s="252"/>
      <c r="R38" s="242"/>
      <c r="AG38" s="250"/>
    </row>
    <row r="39" spans="1:33" ht="15" customHeight="1" x14ac:dyDescent="0.3">
      <c r="I39" s="233"/>
      <c r="J39" s="233"/>
      <c r="K39" s="233"/>
      <c r="L39" s="237"/>
      <c r="M39" s="233"/>
      <c r="N39" s="233"/>
      <c r="O39" s="239"/>
      <c r="P39" s="240"/>
      <c r="Q39" s="252"/>
      <c r="R39" s="242"/>
    </row>
    <row r="40" spans="1:33" ht="15" customHeight="1" x14ac:dyDescent="0.3">
      <c r="C40" s="232" t="str">
        <f>Tournament!H54</f>
        <v>Group A Runner Up</v>
      </c>
      <c r="I40" s="233"/>
      <c r="J40" s="233"/>
      <c r="K40" s="233"/>
      <c r="L40" s="237"/>
      <c r="M40" s="233"/>
      <c r="N40" s="233"/>
      <c r="O40" s="239"/>
      <c r="P40" s="240"/>
      <c r="Q40" s="252"/>
      <c r="R40" s="242"/>
    </row>
    <row r="41" spans="1:33" ht="15" customHeight="1" x14ac:dyDescent="0.3">
      <c r="C41" s="232" t="str">
        <f>Tournament!H55</f>
        <v>Group C Runner Up</v>
      </c>
      <c r="I41" s="233"/>
      <c r="J41" s="233"/>
      <c r="K41" s="233"/>
      <c r="L41" s="237"/>
      <c r="M41" s="233"/>
      <c r="N41" s="233"/>
      <c r="O41" s="239"/>
      <c r="P41" s="240"/>
      <c r="Q41" s="252"/>
      <c r="R41" s="242"/>
    </row>
    <row r="42" spans="1:33" ht="15" customHeight="1" x14ac:dyDescent="0.3">
      <c r="C42" s="232" t="str">
        <f>Tournament!H66</f>
        <v>Group B Winner</v>
      </c>
      <c r="I42" s="233"/>
      <c r="J42" s="233"/>
      <c r="K42" s="233"/>
      <c r="L42" s="237"/>
      <c r="M42" s="233"/>
      <c r="N42" s="233"/>
      <c r="O42" s="239"/>
      <c r="P42" s="240"/>
      <c r="Q42" s="252"/>
      <c r="R42" s="242"/>
    </row>
    <row r="43" spans="1:33" ht="15" customHeight="1" x14ac:dyDescent="0.3">
      <c r="C43" s="232" t="str">
        <f>Tournament!H67</f>
        <v>Group A/C/D 3rd Place</v>
      </c>
      <c r="I43" s="233"/>
      <c r="J43" s="233"/>
      <c r="K43" s="233"/>
      <c r="L43" s="237"/>
      <c r="M43" s="233"/>
      <c r="N43" s="233"/>
      <c r="O43" s="239"/>
      <c r="P43" s="240"/>
      <c r="Q43" s="252"/>
      <c r="R43" s="242"/>
    </row>
    <row r="44" spans="1:33" ht="15" customHeight="1" x14ac:dyDescent="0.3">
      <c r="C44" s="232" t="str">
        <f>Tournament!H60</f>
        <v>Group D Winner</v>
      </c>
      <c r="I44" s="233"/>
      <c r="J44" s="233"/>
      <c r="K44" s="233"/>
      <c r="L44" s="237"/>
      <c r="M44" s="233"/>
      <c r="N44" s="233"/>
      <c r="O44" s="239"/>
      <c r="P44" s="240"/>
      <c r="Q44" s="252"/>
      <c r="R44" s="242"/>
    </row>
    <row r="45" spans="1:33" ht="15" customHeight="1" x14ac:dyDescent="0.3">
      <c r="C45" s="232" t="str">
        <f>Tournament!H61</f>
        <v>Group B/E/F 3rd Place</v>
      </c>
      <c r="I45" s="233"/>
      <c r="J45" s="233"/>
      <c r="K45" s="233"/>
      <c r="L45" s="237"/>
      <c r="M45" s="233"/>
      <c r="N45" s="233"/>
      <c r="O45" s="239"/>
      <c r="P45" s="240"/>
      <c r="Q45" s="252"/>
      <c r="R45" s="242"/>
    </row>
    <row r="46" spans="1:33" ht="15" customHeight="1" x14ac:dyDescent="0.3">
      <c r="C46" s="232" t="str">
        <f>Tournament!H90</f>
        <v>Group A Winner</v>
      </c>
      <c r="I46" s="233"/>
      <c r="J46" s="233"/>
      <c r="K46" s="233"/>
      <c r="L46" s="237"/>
      <c r="M46" s="233"/>
      <c r="N46" s="233"/>
      <c r="O46" s="239"/>
      <c r="P46" s="240"/>
      <c r="Q46" s="252"/>
      <c r="R46" s="242"/>
    </row>
    <row r="47" spans="1:33" ht="15" customHeight="1" x14ac:dyDescent="0.3">
      <c r="C47" s="232" t="str">
        <f>Tournament!H91</f>
        <v>Group C/D/E 3rd Place</v>
      </c>
      <c r="I47" s="233"/>
      <c r="J47" s="233"/>
      <c r="K47" s="233"/>
      <c r="L47" s="237"/>
      <c r="M47" s="233"/>
      <c r="N47" s="233"/>
      <c r="O47" s="239"/>
      <c r="P47" s="240"/>
      <c r="Q47" s="252"/>
      <c r="R47" s="242"/>
    </row>
    <row r="48" spans="1:33" ht="15" customHeight="1" x14ac:dyDescent="0.3">
      <c r="C48" s="232" t="str">
        <f>Tournament!H78</f>
        <v>Group C Winner</v>
      </c>
      <c r="I48" s="233"/>
      <c r="J48" s="233"/>
      <c r="K48" s="233"/>
      <c r="L48" s="237"/>
      <c r="M48" s="233"/>
      <c r="N48" s="233"/>
      <c r="O48" s="239"/>
      <c r="P48" s="240"/>
      <c r="Q48" s="252"/>
      <c r="R48" s="242"/>
    </row>
    <row r="49" spans="3:29" ht="15" customHeight="1" x14ac:dyDescent="0.3">
      <c r="C49" s="232" t="str">
        <f>Tournament!H79</f>
        <v>Group A/B/F 3rd Place</v>
      </c>
      <c r="I49" s="233"/>
      <c r="J49" s="233"/>
      <c r="K49" s="233"/>
      <c r="L49" s="237"/>
      <c r="M49" s="233"/>
      <c r="N49" s="233"/>
      <c r="O49" s="239"/>
      <c r="P49" s="240"/>
      <c r="Q49" s="252"/>
      <c r="R49" s="242"/>
    </row>
    <row r="50" spans="3:29" ht="15" customHeight="1" x14ac:dyDescent="0.3">
      <c r="C50" s="232" t="str">
        <f>Tournament!H72</f>
        <v>Group F Winner</v>
      </c>
      <c r="I50" s="233"/>
      <c r="J50" s="233"/>
      <c r="K50" s="233"/>
      <c r="L50" s="237"/>
      <c r="M50" s="233"/>
      <c r="N50" s="233"/>
      <c r="O50" s="239"/>
      <c r="P50" s="240"/>
      <c r="Q50" s="252"/>
      <c r="R50" s="242"/>
    </row>
    <row r="51" spans="3:29" ht="15" customHeight="1" x14ac:dyDescent="0.3">
      <c r="C51" s="232" t="str">
        <f>Tournament!H73</f>
        <v>Group E Runner Up</v>
      </c>
      <c r="I51" s="233"/>
      <c r="J51" s="233"/>
      <c r="K51" s="233"/>
      <c r="L51" s="237"/>
      <c r="M51" s="233"/>
      <c r="N51" s="233"/>
      <c r="O51" s="239"/>
      <c r="P51" s="240"/>
      <c r="Q51" s="252"/>
      <c r="R51" s="242"/>
    </row>
    <row r="52" spans="3:29" ht="15" customHeight="1" x14ac:dyDescent="0.3">
      <c r="C52" s="232" t="str">
        <f>Tournament!H84</f>
        <v>Group E Winner</v>
      </c>
      <c r="I52" s="233"/>
      <c r="J52" s="233"/>
      <c r="K52" s="233"/>
      <c r="L52" s="237"/>
      <c r="M52" s="233"/>
      <c r="N52" s="233"/>
      <c r="O52" s="239"/>
      <c r="P52" s="240"/>
      <c r="Q52" s="252"/>
      <c r="R52" s="242"/>
    </row>
    <row r="53" spans="3:29" ht="15" customHeight="1" x14ac:dyDescent="0.3">
      <c r="C53" s="232" t="str">
        <f>Tournament!H85</f>
        <v>Group D Runner Up</v>
      </c>
      <c r="I53" s="233"/>
      <c r="J53" s="233"/>
      <c r="K53" s="233"/>
      <c r="L53" s="237"/>
      <c r="M53" s="233"/>
      <c r="N53" s="233"/>
      <c r="O53" s="239"/>
      <c r="P53" s="240"/>
      <c r="Q53" s="252"/>
      <c r="R53" s="242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</row>
    <row r="54" spans="3:29" ht="15" customHeight="1" x14ac:dyDescent="0.3">
      <c r="C54" s="232" t="str">
        <f>Tournament!H96</f>
        <v>Group B Runner Up</v>
      </c>
      <c r="I54" s="233"/>
      <c r="J54" s="233"/>
      <c r="K54" s="233"/>
      <c r="L54" s="237"/>
      <c r="M54" s="233"/>
      <c r="N54" s="233"/>
      <c r="O54" s="239"/>
      <c r="P54" s="240"/>
      <c r="Q54" s="252"/>
      <c r="R54" s="242"/>
    </row>
    <row r="55" spans="3:29" ht="15" customHeight="1" x14ac:dyDescent="0.3">
      <c r="C55" s="232" t="str">
        <f>Tournament!H97</f>
        <v>Group F Runner Up</v>
      </c>
      <c r="I55" s="233"/>
      <c r="J55" s="233"/>
      <c r="K55" s="233"/>
      <c r="L55" s="237"/>
      <c r="M55" s="233"/>
      <c r="N55" s="233"/>
      <c r="O55" s="239"/>
      <c r="P55" s="240"/>
      <c r="Q55" s="252"/>
      <c r="R55" s="242"/>
    </row>
    <row r="56" spans="3:29" ht="15" customHeight="1" x14ac:dyDescent="0.3">
      <c r="C56" s="232" t="str">
        <f>Tournament!N57</f>
        <v>Match 37 Winner</v>
      </c>
      <c r="I56" s="233"/>
      <c r="J56" s="233"/>
      <c r="K56" s="233"/>
      <c r="L56" s="237"/>
      <c r="M56" s="233"/>
      <c r="N56" s="233"/>
      <c r="O56" s="239"/>
      <c r="P56" s="240"/>
      <c r="Q56" s="252"/>
      <c r="R56" s="242"/>
    </row>
    <row r="57" spans="3:29" ht="15" customHeight="1" x14ac:dyDescent="0.3">
      <c r="C57" s="232" t="str">
        <f>Tournament!N58</f>
        <v>Match 39 Winner</v>
      </c>
      <c r="I57" s="233"/>
      <c r="J57" s="233"/>
      <c r="K57" s="233"/>
      <c r="L57" s="237"/>
      <c r="M57" s="233"/>
      <c r="N57" s="233"/>
      <c r="O57" s="239"/>
      <c r="P57" s="240"/>
      <c r="Q57" s="252"/>
      <c r="R57" s="242"/>
    </row>
    <row r="58" spans="3:29" ht="15" customHeight="1" x14ac:dyDescent="0.3">
      <c r="C58" s="232" t="str">
        <f>Tournament!N69</f>
        <v>Match 38 Winner</v>
      </c>
      <c r="I58" s="233"/>
      <c r="J58" s="233"/>
      <c r="K58" s="233"/>
      <c r="L58" s="237"/>
      <c r="M58" s="233"/>
      <c r="N58" s="233"/>
      <c r="O58" s="239"/>
      <c r="P58" s="240"/>
      <c r="Q58" s="252"/>
      <c r="R58" s="242"/>
    </row>
    <row r="59" spans="3:29" ht="15" customHeight="1" x14ac:dyDescent="0.3">
      <c r="C59" s="232" t="str">
        <f>Tournament!N70</f>
        <v>Match 42 Winner</v>
      </c>
      <c r="I59" s="233"/>
      <c r="J59" s="233"/>
      <c r="K59" s="233"/>
      <c r="L59" s="237"/>
      <c r="M59" s="233"/>
      <c r="N59" s="233"/>
      <c r="O59" s="239"/>
      <c r="P59" s="240"/>
      <c r="Q59" s="252"/>
      <c r="R59" s="242"/>
    </row>
    <row r="60" spans="3:29" ht="15" customHeight="1" x14ac:dyDescent="0.3">
      <c r="C60" s="232" t="str">
        <f>Tournament!N81</f>
        <v>Match 41 Winner</v>
      </c>
      <c r="I60" s="233"/>
      <c r="J60" s="233"/>
      <c r="K60" s="233"/>
      <c r="L60" s="237"/>
      <c r="M60" s="233"/>
      <c r="N60" s="233"/>
      <c r="O60" s="239"/>
      <c r="P60" s="240"/>
      <c r="Q60" s="252"/>
      <c r="R60" s="242"/>
    </row>
    <row r="61" spans="3:29" ht="15" customHeight="1" x14ac:dyDescent="0.3">
      <c r="C61" s="232" t="str">
        <f>Tournament!N82</f>
        <v>Match 43 Winner</v>
      </c>
      <c r="I61" s="233"/>
      <c r="J61" s="233"/>
      <c r="K61" s="233"/>
      <c r="L61" s="237"/>
      <c r="M61" s="233"/>
      <c r="N61" s="233"/>
      <c r="O61" s="239"/>
      <c r="P61" s="240"/>
      <c r="Q61" s="252"/>
      <c r="R61" s="242"/>
    </row>
    <row r="62" spans="3:29" ht="15" customHeight="1" x14ac:dyDescent="0.3">
      <c r="C62" s="232" t="str">
        <f>Tournament!N93</f>
        <v>Match 40 Winner</v>
      </c>
      <c r="I62" s="233"/>
      <c r="J62" s="233"/>
      <c r="K62" s="233"/>
      <c r="L62" s="237"/>
      <c r="M62" s="233"/>
      <c r="N62" s="233"/>
      <c r="O62" s="239"/>
      <c r="P62" s="240"/>
      <c r="Q62" s="252"/>
      <c r="R62" s="242"/>
    </row>
    <row r="63" spans="3:29" ht="15" customHeight="1" x14ac:dyDescent="0.3">
      <c r="C63" s="232" t="str">
        <f>Tournament!N94</f>
        <v>Match 44 Winner</v>
      </c>
      <c r="I63" s="233"/>
      <c r="J63" s="233"/>
      <c r="K63" s="233"/>
      <c r="L63" s="237"/>
      <c r="M63" s="233"/>
      <c r="N63" s="233"/>
      <c r="O63" s="239"/>
      <c r="P63" s="240"/>
      <c r="Q63" s="252"/>
      <c r="R63" s="242"/>
    </row>
    <row r="64" spans="3:29" ht="15" customHeight="1" x14ac:dyDescent="0.3">
      <c r="C64" s="232" t="str">
        <f>Tournament!S63</f>
        <v>Match 45 Winner</v>
      </c>
      <c r="I64" s="233"/>
      <c r="J64" s="233"/>
      <c r="K64" s="233"/>
      <c r="L64" s="237"/>
      <c r="M64" s="233"/>
      <c r="N64" s="233"/>
      <c r="O64" s="239"/>
      <c r="P64" s="240"/>
      <c r="Q64" s="252"/>
      <c r="R64" s="242"/>
    </row>
    <row r="65" spans="3:18" ht="15" customHeight="1" x14ac:dyDescent="0.3">
      <c r="C65" s="232" t="str">
        <f>Tournament!S64</f>
        <v>Match 46 Winner</v>
      </c>
      <c r="I65" s="233"/>
      <c r="J65" s="233"/>
      <c r="K65" s="233"/>
      <c r="L65" s="237"/>
      <c r="M65" s="233"/>
      <c r="N65" s="233"/>
      <c r="O65" s="239"/>
      <c r="P65" s="240"/>
      <c r="Q65" s="252"/>
      <c r="R65" s="242"/>
    </row>
    <row r="66" spans="3:18" ht="15" customHeight="1" x14ac:dyDescent="0.3">
      <c r="C66" s="232" t="str">
        <f>Tournament!S87</f>
        <v>Match 47 Winner</v>
      </c>
      <c r="I66" s="233"/>
      <c r="J66" s="233"/>
      <c r="K66" s="233"/>
      <c r="L66" s="237"/>
      <c r="M66" s="233"/>
      <c r="N66" s="233"/>
      <c r="O66" s="233"/>
      <c r="P66" s="233"/>
      <c r="Q66" s="235"/>
      <c r="R66" s="233"/>
    </row>
    <row r="67" spans="3:18" ht="15" customHeight="1" x14ac:dyDescent="0.3">
      <c r="C67" s="232" t="str">
        <f>Tournament!S88</f>
        <v>Match 48 Winner</v>
      </c>
      <c r="I67" s="233"/>
      <c r="J67" s="233"/>
      <c r="K67" s="233"/>
      <c r="L67" s="237"/>
      <c r="M67" s="233"/>
      <c r="N67" s="233"/>
      <c r="O67" s="233"/>
      <c r="P67" s="233"/>
      <c r="Q67" s="235"/>
      <c r="R67" s="233"/>
    </row>
    <row r="68" spans="3:18" ht="15" customHeight="1" x14ac:dyDescent="0.3">
      <c r="C68" s="232" t="str">
        <f>Tournament!AC75</f>
        <v>Match 49 Winner</v>
      </c>
      <c r="I68" s="233"/>
      <c r="J68" s="233"/>
      <c r="K68" s="233"/>
      <c r="L68" s="237"/>
      <c r="M68" s="233"/>
      <c r="N68" s="233"/>
      <c r="O68" s="233"/>
      <c r="P68" s="233"/>
      <c r="Q68" s="235"/>
      <c r="R68" s="233"/>
    </row>
    <row r="69" spans="3:18" ht="15" customHeight="1" x14ac:dyDescent="0.3">
      <c r="C69" s="232" t="str">
        <f>Tournament!AC76</f>
        <v>Match 50 Winner</v>
      </c>
      <c r="I69" s="233"/>
      <c r="J69" s="233"/>
      <c r="K69" s="233"/>
      <c r="L69" s="237"/>
      <c r="M69" s="233"/>
      <c r="N69" s="233"/>
      <c r="O69" s="233"/>
      <c r="P69" s="233"/>
      <c r="Q69" s="235"/>
      <c r="R69" s="233"/>
    </row>
    <row r="70" spans="3:18" ht="15" customHeight="1" x14ac:dyDescent="0.3">
      <c r="I70" s="233"/>
      <c r="J70" s="233"/>
      <c r="K70" s="233"/>
      <c r="L70" s="237"/>
      <c r="M70" s="233"/>
      <c r="N70" s="233"/>
      <c r="O70" s="233"/>
      <c r="P70" s="233"/>
      <c r="Q70" s="235"/>
      <c r="R70" s="233"/>
    </row>
    <row r="71" spans="3:18" ht="15" customHeight="1" x14ac:dyDescent="0.3">
      <c r="I71" s="233"/>
      <c r="J71" s="233"/>
      <c r="K71" s="233"/>
      <c r="L71" s="237"/>
      <c r="M71" s="233"/>
      <c r="N71" s="233"/>
      <c r="O71" s="233"/>
      <c r="P71" s="233"/>
      <c r="Q71" s="235"/>
      <c r="R71" s="233"/>
    </row>
    <row r="72" spans="3:18" ht="15" customHeight="1" x14ac:dyDescent="0.3">
      <c r="I72" s="233"/>
      <c r="J72" s="233"/>
      <c r="K72" s="233"/>
      <c r="L72" s="237"/>
      <c r="M72" s="233"/>
      <c r="N72" s="233"/>
      <c r="O72" s="233"/>
      <c r="P72" s="233"/>
      <c r="Q72" s="235"/>
      <c r="R72" s="233"/>
    </row>
    <row r="73" spans="3:18" ht="15" customHeight="1" x14ac:dyDescent="0.3">
      <c r="I73" s="233"/>
      <c r="J73" s="233"/>
      <c r="K73" s="233"/>
      <c r="L73" s="237"/>
      <c r="M73" s="233"/>
      <c r="N73" s="233"/>
      <c r="O73" s="233"/>
      <c r="P73" s="233"/>
      <c r="Q73" s="235"/>
      <c r="R73" s="233"/>
    </row>
    <row r="74" spans="3:18" ht="15" customHeight="1" x14ac:dyDescent="0.3">
      <c r="I74" s="233"/>
      <c r="J74" s="233"/>
      <c r="K74" s="233"/>
      <c r="L74" s="237"/>
      <c r="M74" s="233"/>
      <c r="N74" s="233"/>
      <c r="O74" s="233"/>
      <c r="P74" s="233"/>
      <c r="Q74" s="235"/>
      <c r="R74" s="233"/>
    </row>
    <row r="75" spans="3:18" ht="15" customHeight="1" x14ac:dyDescent="0.3">
      <c r="I75" s="233"/>
      <c r="J75" s="233"/>
      <c r="K75" s="233"/>
      <c r="L75" s="237"/>
      <c r="M75" s="233"/>
      <c r="N75" s="233"/>
      <c r="O75" s="233"/>
      <c r="P75" s="233"/>
      <c r="Q75" s="235"/>
      <c r="R75" s="233"/>
    </row>
    <row r="76" spans="3:18" ht="15" customHeight="1" x14ac:dyDescent="0.3">
      <c r="I76" s="233"/>
      <c r="J76" s="233"/>
      <c r="K76" s="233"/>
      <c r="L76" s="237"/>
      <c r="M76" s="233"/>
      <c r="N76" s="233"/>
      <c r="O76" s="233"/>
      <c r="P76" s="233"/>
      <c r="Q76" s="235"/>
      <c r="R76" s="233"/>
    </row>
    <row r="77" spans="3:18" ht="15" customHeight="1" x14ac:dyDescent="0.3">
      <c r="I77" s="233"/>
      <c r="J77" s="233"/>
      <c r="K77" s="233"/>
      <c r="L77" s="237"/>
      <c r="M77" s="233"/>
      <c r="N77" s="233"/>
      <c r="O77" s="233"/>
      <c r="P77" s="233"/>
      <c r="Q77" s="235"/>
      <c r="R77" s="233"/>
    </row>
    <row r="78" spans="3:18" ht="15" customHeight="1" x14ac:dyDescent="0.3">
      <c r="I78" s="233"/>
      <c r="J78" s="233"/>
      <c r="K78" s="233"/>
      <c r="L78" s="237"/>
      <c r="M78" s="233"/>
      <c r="N78" s="233"/>
      <c r="O78" s="233"/>
      <c r="P78" s="233"/>
      <c r="Q78" s="235"/>
      <c r="R78" s="233"/>
    </row>
    <row r="79" spans="3:18" ht="15" customHeight="1" x14ac:dyDescent="0.3">
      <c r="I79" s="233"/>
      <c r="J79" s="233"/>
      <c r="K79" s="233"/>
      <c r="L79" s="237"/>
      <c r="M79" s="233"/>
      <c r="N79" s="233"/>
      <c r="O79" s="233"/>
      <c r="P79" s="233"/>
      <c r="Q79" s="252"/>
      <c r="R79" s="233"/>
    </row>
    <row r="80" spans="3:18" ht="15" customHeight="1" x14ac:dyDescent="0.3">
      <c r="I80" s="233"/>
      <c r="J80" s="233"/>
      <c r="K80" s="233"/>
      <c r="L80" s="237"/>
      <c r="M80" s="233"/>
      <c r="N80" s="233"/>
      <c r="O80" s="233"/>
      <c r="P80" s="233"/>
      <c r="Q80" s="235"/>
      <c r="R80" s="233"/>
    </row>
    <row r="81" spans="9:18" ht="15" customHeight="1" x14ac:dyDescent="0.3">
      <c r="I81" s="233"/>
      <c r="J81" s="233"/>
      <c r="K81" s="233"/>
      <c r="L81" s="237"/>
      <c r="M81" s="233"/>
      <c r="N81" s="233"/>
      <c r="O81" s="233"/>
      <c r="P81" s="233"/>
      <c r="Q81" s="235"/>
      <c r="R81" s="233"/>
    </row>
    <row r="82" spans="9:18" ht="15" customHeight="1" x14ac:dyDescent="0.3">
      <c r="I82" s="233"/>
      <c r="J82" s="233"/>
      <c r="K82" s="233"/>
      <c r="L82" s="237"/>
      <c r="M82" s="233"/>
      <c r="N82" s="233"/>
      <c r="O82" s="233"/>
      <c r="P82" s="233"/>
      <c r="Q82" s="235"/>
      <c r="R82" s="233"/>
    </row>
    <row r="83" spans="9:18" ht="15" customHeight="1" x14ac:dyDescent="0.3">
      <c r="I83" s="233"/>
      <c r="J83" s="233"/>
      <c r="K83" s="233"/>
      <c r="L83" s="237"/>
      <c r="M83" s="233"/>
      <c r="N83" s="233"/>
      <c r="O83" s="233"/>
      <c r="P83" s="233"/>
      <c r="Q83" s="235"/>
      <c r="R83" s="233"/>
    </row>
    <row r="84" spans="9:18" ht="15" customHeight="1" x14ac:dyDescent="0.3">
      <c r="I84" s="233"/>
      <c r="J84" s="233"/>
      <c r="K84" s="233"/>
      <c r="L84" s="237"/>
      <c r="M84" s="233"/>
      <c r="N84" s="233"/>
      <c r="O84" s="233"/>
      <c r="P84" s="233"/>
      <c r="Q84" s="235"/>
      <c r="R84" s="233"/>
    </row>
    <row r="85" spans="9:18" ht="15" customHeight="1" x14ac:dyDescent="0.3">
      <c r="I85" s="233"/>
      <c r="J85" s="233"/>
      <c r="K85" s="233"/>
      <c r="L85" s="237"/>
      <c r="M85" s="233"/>
      <c r="N85" s="233"/>
      <c r="O85" s="233"/>
      <c r="P85" s="233"/>
      <c r="Q85" s="252"/>
      <c r="R85" s="233"/>
    </row>
    <row r="86" spans="9:18" ht="15" customHeight="1" x14ac:dyDescent="0.3">
      <c r="I86" s="233"/>
      <c r="J86" s="233"/>
      <c r="K86" s="233"/>
      <c r="L86" s="237"/>
      <c r="M86" s="233"/>
      <c r="N86" s="233"/>
      <c r="O86" s="233"/>
      <c r="P86" s="233"/>
      <c r="Q86" s="235"/>
      <c r="R86" s="233"/>
    </row>
    <row r="87" spans="9:18" ht="15" customHeight="1" x14ac:dyDescent="0.3">
      <c r="I87" s="233"/>
      <c r="J87" s="233"/>
      <c r="K87" s="233"/>
      <c r="L87" s="237"/>
      <c r="M87" s="233"/>
      <c r="N87" s="233"/>
      <c r="O87" s="233"/>
      <c r="P87" s="233"/>
      <c r="Q87" s="235"/>
      <c r="R87" s="233"/>
    </row>
    <row r="88" spans="9:18" ht="15" customHeight="1" x14ac:dyDescent="0.3">
      <c r="I88" s="233"/>
      <c r="J88" s="233"/>
      <c r="K88" s="233"/>
      <c r="L88" s="237"/>
      <c r="M88" s="233"/>
      <c r="N88" s="233"/>
      <c r="O88" s="233"/>
      <c r="P88" s="233"/>
      <c r="Q88" s="235"/>
      <c r="R88" s="233"/>
    </row>
    <row r="89" spans="9:18" ht="15" customHeight="1" x14ac:dyDescent="0.3">
      <c r="I89" s="233"/>
      <c r="J89" s="233"/>
      <c r="K89" s="233"/>
      <c r="L89" s="237"/>
      <c r="M89" s="233"/>
      <c r="N89" s="233"/>
      <c r="O89" s="233"/>
      <c r="P89" s="233"/>
      <c r="Q89" s="235"/>
      <c r="R89" s="233"/>
    </row>
    <row r="90" spans="9:18" ht="15" customHeight="1" x14ac:dyDescent="0.3">
      <c r="I90" s="233"/>
      <c r="J90" s="233"/>
      <c r="K90" s="233"/>
      <c r="L90" s="237"/>
      <c r="M90" s="233"/>
      <c r="N90" s="233"/>
      <c r="O90" s="233"/>
      <c r="P90" s="233"/>
      <c r="Q90" s="235"/>
      <c r="R90" s="233"/>
    </row>
    <row r="91" spans="9:18" ht="15" customHeight="1" x14ac:dyDescent="0.3">
      <c r="I91" s="233"/>
      <c r="J91" s="233"/>
      <c r="K91" s="233"/>
      <c r="L91" s="237"/>
      <c r="M91" s="233"/>
      <c r="N91" s="233"/>
      <c r="O91" s="233"/>
      <c r="P91" s="233"/>
      <c r="Q91" s="252"/>
      <c r="R91" s="233"/>
    </row>
    <row r="92" spans="9:18" ht="15" customHeight="1" x14ac:dyDescent="0.3">
      <c r="I92" s="233"/>
      <c r="J92" s="233"/>
      <c r="K92" s="233"/>
      <c r="L92" s="237"/>
      <c r="M92" s="233"/>
      <c r="N92" s="233"/>
      <c r="O92" s="233"/>
      <c r="P92" s="233"/>
      <c r="Q92" s="235"/>
      <c r="R92" s="233"/>
    </row>
    <row r="93" spans="9:18" ht="15" customHeight="1" x14ac:dyDescent="0.3">
      <c r="I93" s="233"/>
      <c r="J93" s="233"/>
      <c r="K93" s="233"/>
      <c r="L93" s="237"/>
      <c r="M93" s="233"/>
      <c r="N93" s="233"/>
      <c r="O93" s="233"/>
      <c r="P93" s="233"/>
      <c r="Q93" s="235"/>
      <c r="R93" s="233"/>
    </row>
    <row r="94" spans="9:18" ht="15" customHeight="1" x14ac:dyDescent="0.3">
      <c r="I94" s="233"/>
      <c r="J94" s="233"/>
      <c r="K94" s="233"/>
      <c r="L94" s="237"/>
      <c r="M94" s="233"/>
      <c r="N94" s="233"/>
      <c r="O94" s="233"/>
      <c r="P94" s="233"/>
      <c r="Q94" s="235"/>
      <c r="R94" s="233"/>
    </row>
    <row r="95" spans="9:18" ht="15" customHeight="1" x14ac:dyDescent="0.3">
      <c r="I95" s="233"/>
      <c r="J95" s="233"/>
      <c r="K95" s="233"/>
      <c r="L95" s="237"/>
      <c r="M95" s="233"/>
      <c r="N95" s="233"/>
      <c r="O95" s="233"/>
      <c r="P95" s="233"/>
      <c r="Q95" s="235"/>
      <c r="R95" s="233"/>
    </row>
    <row r="96" spans="9:18" ht="15" customHeight="1" x14ac:dyDescent="0.3">
      <c r="I96" s="233"/>
      <c r="J96" s="233"/>
      <c r="K96" s="233"/>
      <c r="L96" s="237"/>
      <c r="M96" s="233"/>
      <c r="N96" s="233"/>
      <c r="O96" s="233"/>
      <c r="P96" s="233"/>
      <c r="Q96" s="235"/>
      <c r="R96" s="233"/>
    </row>
    <row r="97" spans="9:18" ht="15" customHeight="1" x14ac:dyDescent="0.3">
      <c r="I97" s="233"/>
      <c r="J97" s="233"/>
      <c r="K97" s="233"/>
      <c r="L97" s="237"/>
      <c r="M97" s="233"/>
      <c r="N97" s="233"/>
      <c r="O97" s="233"/>
      <c r="P97" s="233"/>
      <c r="Q97" s="252"/>
      <c r="R97" s="233"/>
    </row>
    <row r="98" spans="9:18" ht="15" customHeight="1" x14ac:dyDescent="0.3">
      <c r="I98" s="233"/>
      <c r="J98" s="233"/>
      <c r="K98" s="233"/>
      <c r="L98" s="237"/>
      <c r="M98" s="233"/>
      <c r="N98" s="233"/>
      <c r="O98" s="233"/>
      <c r="P98" s="233"/>
      <c r="Q98" s="252"/>
      <c r="R98" s="233"/>
    </row>
    <row r="99" spans="9:18" ht="15" customHeight="1" x14ac:dyDescent="0.3">
      <c r="I99" s="233"/>
      <c r="J99" s="233"/>
      <c r="K99" s="233"/>
      <c r="L99" s="237"/>
      <c r="M99" s="233"/>
      <c r="N99" s="233"/>
      <c r="O99" s="233"/>
      <c r="P99" s="233"/>
      <c r="Q99" s="252"/>
      <c r="R99" s="233"/>
    </row>
    <row r="100" spans="9:18" ht="15" customHeight="1" x14ac:dyDescent="0.3">
      <c r="I100" s="233"/>
      <c r="J100" s="233"/>
      <c r="K100" s="233"/>
      <c r="L100" s="237"/>
      <c r="M100" s="233"/>
      <c r="N100" s="233"/>
      <c r="O100" s="233"/>
      <c r="P100" s="233"/>
      <c r="Q100" s="252"/>
      <c r="R100" s="233"/>
    </row>
    <row r="101" spans="9:18" ht="15" customHeight="1" x14ac:dyDescent="0.3">
      <c r="I101" s="233"/>
      <c r="J101" s="233"/>
      <c r="K101" s="233"/>
      <c r="L101" s="237"/>
      <c r="M101" s="233"/>
      <c r="N101" s="233"/>
      <c r="O101" s="233"/>
      <c r="P101" s="233"/>
      <c r="Q101" s="252"/>
      <c r="R101" s="233"/>
    </row>
    <row r="102" spans="9:18" ht="15" customHeight="1" x14ac:dyDescent="0.3">
      <c r="I102" s="233"/>
      <c r="J102" s="233"/>
      <c r="K102" s="233"/>
      <c r="L102" s="237"/>
      <c r="M102" s="233"/>
      <c r="N102" s="233"/>
      <c r="O102" s="233"/>
      <c r="P102" s="233"/>
      <c r="Q102" s="252"/>
      <c r="R102" s="233"/>
    </row>
    <row r="103" spans="9:18" ht="15" customHeight="1" x14ac:dyDescent="0.3">
      <c r="I103" s="233"/>
      <c r="J103" s="233"/>
      <c r="K103" s="233"/>
      <c r="L103" s="237"/>
      <c r="M103" s="233"/>
      <c r="N103" s="233"/>
      <c r="O103" s="233"/>
      <c r="P103" s="233"/>
      <c r="Q103" s="252"/>
      <c r="R103" s="233"/>
    </row>
    <row r="104" spans="9:18" ht="15" customHeight="1" x14ac:dyDescent="0.3">
      <c r="I104" s="233"/>
      <c r="J104" s="233"/>
      <c r="K104" s="233"/>
      <c r="L104" s="237"/>
      <c r="M104" s="233"/>
      <c r="N104" s="233"/>
      <c r="O104" s="233"/>
      <c r="P104" s="233"/>
      <c r="Q104" s="252"/>
      <c r="R104" s="233"/>
    </row>
    <row r="105" spans="9:18" ht="15" customHeight="1" x14ac:dyDescent="0.3">
      <c r="I105" s="233"/>
      <c r="J105" s="233"/>
      <c r="K105" s="233"/>
      <c r="L105" s="237"/>
      <c r="M105" s="233"/>
      <c r="N105" s="233"/>
      <c r="O105" s="233"/>
      <c r="P105" s="233"/>
      <c r="Q105" s="252"/>
      <c r="R105" s="233"/>
    </row>
    <row r="106" spans="9:18" ht="15" customHeight="1" x14ac:dyDescent="0.3">
      <c r="I106" s="233"/>
      <c r="J106" s="233"/>
      <c r="K106" s="233"/>
      <c r="L106" s="237"/>
      <c r="M106" s="233"/>
      <c r="N106" s="233"/>
      <c r="O106" s="233"/>
      <c r="P106" s="233"/>
      <c r="Q106" s="252"/>
      <c r="R106" s="233"/>
    </row>
    <row r="107" spans="9:18" ht="15" customHeight="1" x14ac:dyDescent="0.3">
      <c r="I107" s="233"/>
      <c r="J107" s="233"/>
      <c r="K107" s="233"/>
      <c r="L107" s="237"/>
      <c r="M107" s="233"/>
      <c r="N107" s="233"/>
      <c r="O107" s="233"/>
      <c r="P107" s="233"/>
      <c r="Q107" s="252"/>
      <c r="R107" s="233"/>
    </row>
    <row r="108" spans="9:18" ht="15" customHeight="1" x14ac:dyDescent="0.3">
      <c r="I108" s="233"/>
      <c r="J108" s="233"/>
      <c r="K108" s="233"/>
      <c r="L108" s="237"/>
      <c r="M108" s="233"/>
      <c r="N108" s="233"/>
      <c r="O108" s="233"/>
      <c r="P108" s="233"/>
      <c r="Q108" s="252"/>
      <c r="R108" s="233"/>
    </row>
    <row r="109" spans="9:18" ht="15" customHeight="1" x14ac:dyDescent="0.3">
      <c r="I109" s="233"/>
      <c r="J109" s="233"/>
      <c r="K109" s="233"/>
      <c r="L109" s="237"/>
      <c r="M109" s="233"/>
      <c r="N109" s="233"/>
      <c r="O109" s="233"/>
      <c r="P109" s="233"/>
      <c r="Q109" s="252"/>
      <c r="R109" s="233"/>
    </row>
    <row r="110" spans="9:18" ht="15" customHeight="1" x14ac:dyDescent="0.3">
      <c r="I110" s="233"/>
      <c r="J110" s="233"/>
      <c r="K110" s="233"/>
      <c r="L110" s="237"/>
      <c r="M110" s="233"/>
      <c r="N110" s="233"/>
      <c r="O110" s="233"/>
      <c r="P110" s="233"/>
      <c r="Q110" s="252"/>
      <c r="R110" s="233"/>
    </row>
    <row r="111" spans="9:18" ht="15" customHeight="1" x14ac:dyDescent="0.3">
      <c r="I111" s="233"/>
      <c r="J111" s="233"/>
      <c r="K111" s="233"/>
      <c r="L111" s="237"/>
      <c r="M111" s="233"/>
      <c r="N111" s="233"/>
      <c r="O111" s="233"/>
      <c r="P111" s="233"/>
      <c r="Q111" s="252"/>
      <c r="R111" s="233"/>
    </row>
    <row r="112" spans="9:18" ht="15" customHeight="1" x14ac:dyDescent="0.3">
      <c r="I112" s="233"/>
      <c r="J112" s="233"/>
      <c r="K112" s="233"/>
      <c r="L112" s="237"/>
      <c r="M112" s="233"/>
      <c r="N112" s="233"/>
      <c r="O112" s="233"/>
      <c r="P112" s="233"/>
      <c r="Q112" s="252"/>
      <c r="R112" s="233"/>
    </row>
    <row r="113" spans="9:18" ht="15" customHeight="1" x14ac:dyDescent="0.3">
      <c r="I113" s="233"/>
      <c r="J113" s="233"/>
      <c r="K113" s="233"/>
      <c r="L113" s="237"/>
      <c r="M113" s="233"/>
      <c r="N113" s="233"/>
      <c r="O113" s="233"/>
      <c r="P113" s="233"/>
      <c r="Q113" s="252"/>
      <c r="R113" s="233"/>
    </row>
    <row r="114" spans="9:18" ht="15" customHeight="1" x14ac:dyDescent="0.3">
      <c r="I114" s="233"/>
      <c r="J114" s="233"/>
      <c r="K114" s="233"/>
      <c r="L114" s="237"/>
      <c r="M114" s="233"/>
      <c r="N114" s="233"/>
      <c r="O114" s="233"/>
      <c r="P114" s="233"/>
      <c r="Q114" s="252"/>
      <c r="R114" s="233"/>
    </row>
    <row r="115" spans="9:18" ht="15" customHeight="1" x14ac:dyDescent="0.3">
      <c r="I115" s="233"/>
      <c r="J115" s="233"/>
      <c r="K115" s="233"/>
      <c r="L115" s="237"/>
      <c r="M115" s="233"/>
      <c r="N115" s="233"/>
      <c r="O115" s="233"/>
      <c r="P115" s="233"/>
      <c r="Q115" s="252"/>
      <c r="R115" s="233"/>
    </row>
    <row r="116" spans="9:18" ht="15" customHeight="1" x14ac:dyDescent="0.3">
      <c r="I116" s="233"/>
      <c r="J116" s="233"/>
      <c r="K116" s="233"/>
      <c r="L116" s="237"/>
      <c r="M116" s="233"/>
      <c r="N116" s="233"/>
      <c r="O116" s="233"/>
      <c r="P116" s="233"/>
      <c r="Q116" s="252"/>
      <c r="R116" s="233"/>
    </row>
    <row r="117" spans="9:18" ht="15" customHeight="1" x14ac:dyDescent="0.3">
      <c r="I117" s="233"/>
      <c r="J117" s="233"/>
      <c r="K117" s="233"/>
      <c r="L117" s="237"/>
      <c r="M117" s="233"/>
      <c r="N117" s="233"/>
      <c r="O117" s="233"/>
      <c r="P117" s="233"/>
      <c r="Q117" s="252"/>
      <c r="R117" s="233"/>
    </row>
    <row r="118" spans="9:18" ht="15" customHeight="1" x14ac:dyDescent="0.3">
      <c r="I118" s="233"/>
      <c r="J118" s="233"/>
      <c r="K118" s="233"/>
      <c r="L118" s="237"/>
      <c r="M118" s="233"/>
      <c r="N118" s="233"/>
      <c r="O118" s="233"/>
      <c r="P118" s="233"/>
      <c r="Q118" s="252"/>
      <c r="R118" s="233"/>
    </row>
    <row r="119" spans="9:18" ht="15" customHeight="1" x14ac:dyDescent="0.3">
      <c r="I119" s="233"/>
      <c r="J119" s="233"/>
      <c r="K119" s="233"/>
      <c r="L119" s="237"/>
      <c r="M119" s="233"/>
      <c r="N119" s="233"/>
      <c r="O119" s="233"/>
      <c r="P119" s="233"/>
      <c r="Q119" s="252"/>
      <c r="R119" s="233"/>
    </row>
    <row r="120" spans="9:18" ht="15" customHeight="1" x14ac:dyDescent="0.3">
      <c r="I120" s="233"/>
      <c r="J120" s="233"/>
      <c r="K120" s="233"/>
      <c r="L120" s="237"/>
      <c r="M120" s="233"/>
      <c r="N120" s="233"/>
      <c r="O120" s="233"/>
      <c r="P120" s="233"/>
      <c r="Q120" s="252"/>
      <c r="R120" s="233"/>
    </row>
    <row r="121" spans="9:18" ht="15" customHeight="1" x14ac:dyDescent="0.3">
      <c r="I121" s="233"/>
      <c r="J121" s="233"/>
      <c r="K121" s="233"/>
      <c r="L121" s="237"/>
      <c r="M121" s="233"/>
      <c r="N121" s="233"/>
      <c r="O121" s="233"/>
      <c r="P121" s="233"/>
      <c r="Q121" s="252"/>
      <c r="R121" s="233"/>
    </row>
    <row r="122" spans="9:18" ht="15" customHeight="1" x14ac:dyDescent="0.3">
      <c r="I122" s="233"/>
      <c r="J122" s="233"/>
      <c r="K122" s="233"/>
      <c r="L122" s="237"/>
      <c r="M122" s="233"/>
      <c r="N122" s="233"/>
      <c r="O122" s="233"/>
      <c r="P122" s="233"/>
      <c r="Q122" s="252"/>
      <c r="R122" s="233"/>
    </row>
    <row r="123" spans="9:18" ht="15" customHeight="1" x14ac:dyDescent="0.3">
      <c r="I123" s="233"/>
      <c r="J123" s="233"/>
      <c r="K123" s="233"/>
      <c r="L123" s="237"/>
      <c r="M123" s="233"/>
      <c r="N123" s="233"/>
      <c r="O123" s="233"/>
      <c r="P123" s="233"/>
      <c r="Q123" s="235"/>
      <c r="R123" s="233"/>
    </row>
    <row r="124" spans="9:18" ht="15" customHeight="1" x14ac:dyDescent="0.3">
      <c r="I124" s="233"/>
      <c r="J124" s="233"/>
      <c r="K124" s="233"/>
      <c r="L124" s="237"/>
      <c r="M124" s="233"/>
      <c r="N124" s="233"/>
      <c r="O124" s="233"/>
      <c r="P124" s="233"/>
      <c r="Q124" s="235"/>
      <c r="R124" s="233"/>
    </row>
    <row r="125" spans="9:18" ht="15" customHeight="1" x14ac:dyDescent="0.3">
      <c r="I125" s="233"/>
      <c r="J125" s="233"/>
      <c r="K125" s="233"/>
      <c r="L125" s="237"/>
      <c r="M125" s="233"/>
      <c r="N125" s="233"/>
      <c r="O125" s="233"/>
      <c r="P125" s="233"/>
      <c r="Q125" s="235"/>
      <c r="R125" s="233"/>
    </row>
    <row r="126" spans="9:18" ht="15" customHeight="1" x14ac:dyDescent="0.3">
      <c r="I126" s="233"/>
      <c r="J126" s="233"/>
      <c r="K126" s="233"/>
      <c r="L126" s="237"/>
      <c r="M126" s="233"/>
      <c r="N126" s="233"/>
      <c r="O126" s="233"/>
      <c r="P126" s="233"/>
      <c r="Q126" s="235"/>
      <c r="R126" s="233"/>
    </row>
    <row r="127" spans="9:18" ht="15" customHeight="1" x14ac:dyDescent="0.3">
      <c r="I127" s="233"/>
      <c r="J127" s="233"/>
      <c r="K127" s="233"/>
      <c r="L127" s="237"/>
      <c r="M127" s="233"/>
      <c r="N127" s="233"/>
      <c r="O127" s="233"/>
      <c r="P127" s="233"/>
      <c r="Q127" s="235"/>
      <c r="R127" s="233"/>
    </row>
    <row r="128" spans="9:18" ht="15" customHeight="1" x14ac:dyDescent="0.3">
      <c r="I128" s="233"/>
      <c r="J128" s="233"/>
      <c r="K128" s="233"/>
      <c r="L128" s="237"/>
      <c r="M128" s="233"/>
      <c r="N128" s="233"/>
      <c r="O128" s="233"/>
      <c r="P128" s="233"/>
      <c r="Q128" s="235"/>
      <c r="R128" s="233"/>
    </row>
    <row r="129" spans="9:18" ht="15" customHeight="1" x14ac:dyDescent="0.3">
      <c r="I129" s="233"/>
      <c r="J129" s="233"/>
      <c r="K129" s="233"/>
      <c r="L129" s="237"/>
      <c r="M129" s="233"/>
      <c r="N129" s="233"/>
      <c r="O129" s="233"/>
      <c r="P129" s="233"/>
      <c r="Q129" s="235"/>
      <c r="R129" s="233"/>
    </row>
    <row r="130" spans="9:18" ht="15" customHeight="1" x14ac:dyDescent="0.3">
      <c r="I130" s="233"/>
      <c r="J130" s="233"/>
      <c r="K130" s="233"/>
      <c r="L130" s="237"/>
      <c r="M130" s="233"/>
      <c r="N130" s="233"/>
      <c r="O130" s="233"/>
      <c r="P130" s="233"/>
      <c r="Q130" s="235"/>
      <c r="R130" s="233"/>
    </row>
    <row r="131" spans="9:18" ht="15" customHeight="1" x14ac:dyDescent="0.3">
      <c r="I131" s="233"/>
      <c r="J131" s="233"/>
      <c r="K131" s="233"/>
      <c r="L131" s="237"/>
      <c r="M131" s="233"/>
      <c r="N131" s="233"/>
      <c r="O131" s="233"/>
      <c r="P131" s="233"/>
      <c r="Q131" s="235"/>
      <c r="R131" s="233"/>
    </row>
    <row r="132" spans="9:18" ht="15" customHeight="1" x14ac:dyDescent="0.3">
      <c r="I132" s="233"/>
      <c r="J132" s="233"/>
      <c r="K132" s="233"/>
      <c r="L132" s="237"/>
      <c r="M132" s="233"/>
      <c r="N132" s="233"/>
      <c r="O132" s="233"/>
      <c r="P132" s="233"/>
      <c r="Q132" s="235"/>
      <c r="R132" s="233"/>
    </row>
    <row r="133" spans="9:18" ht="15" customHeight="1" x14ac:dyDescent="0.3">
      <c r="I133" s="233"/>
      <c r="J133" s="233"/>
      <c r="K133" s="233"/>
      <c r="L133" s="237"/>
      <c r="M133" s="233"/>
      <c r="N133" s="233"/>
      <c r="O133" s="233"/>
      <c r="P133" s="233"/>
      <c r="Q133" s="235"/>
      <c r="R133" s="233"/>
    </row>
    <row r="134" spans="9:18" ht="15" customHeight="1" x14ac:dyDescent="0.3">
      <c r="I134" s="233"/>
      <c r="J134" s="233"/>
      <c r="K134" s="233"/>
      <c r="L134" s="237"/>
      <c r="M134" s="233"/>
      <c r="N134" s="233"/>
      <c r="O134" s="233"/>
      <c r="P134" s="233"/>
      <c r="Q134" s="235"/>
      <c r="R134" s="233"/>
    </row>
    <row r="135" spans="9:18" ht="15" customHeight="1" x14ac:dyDescent="0.3">
      <c r="I135" s="233"/>
      <c r="J135" s="233"/>
      <c r="K135" s="233"/>
      <c r="L135" s="237"/>
      <c r="M135" s="233"/>
      <c r="N135" s="233"/>
      <c r="O135" s="233"/>
      <c r="P135" s="233"/>
      <c r="Q135" s="235"/>
      <c r="R135" s="233"/>
    </row>
    <row r="136" spans="9:18" ht="15" customHeight="1" x14ac:dyDescent="0.3">
      <c r="I136" s="233"/>
      <c r="J136" s="233"/>
      <c r="K136" s="233"/>
      <c r="L136" s="237"/>
      <c r="M136" s="233"/>
      <c r="N136" s="233"/>
      <c r="O136" s="233"/>
      <c r="P136" s="233"/>
      <c r="Q136" s="235"/>
      <c r="R136" s="233"/>
    </row>
    <row r="137" spans="9:18" ht="15" customHeight="1" x14ac:dyDescent="0.3">
      <c r="I137" s="233"/>
      <c r="J137" s="233"/>
      <c r="K137" s="233"/>
      <c r="L137" s="237"/>
      <c r="M137" s="233"/>
      <c r="N137" s="233"/>
      <c r="O137" s="233"/>
      <c r="P137" s="233"/>
      <c r="Q137" s="235"/>
      <c r="R137" s="233"/>
    </row>
    <row r="138" spans="9:18" ht="15" customHeight="1" x14ac:dyDescent="0.3">
      <c r="I138" s="233"/>
      <c r="J138" s="233"/>
      <c r="K138" s="233"/>
      <c r="L138" s="237"/>
      <c r="M138" s="233"/>
      <c r="N138" s="233"/>
      <c r="O138" s="233"/>
      <c r="P138" s="233"/>
      <c r="Q138" s="235"/>
      <c r="R138" s="233"/>
    </row>
    <row r="139" spans="9:18" ht="15" customHeight="1" x14ac:dyDescent="0.3">
      <c r="I139" s="233"/>
      <c r="J139" s="233"/>
      <c r="K139" s="233"/>
      <c r="L139" s="237"/>
      <c r="M139" s="233"/>
      <c r="N139" s="233"/>
      <c r="O139" s="233"/>
      <c r="P139" s="233"/>
      <c r="Q139" s="235"/>
      <c r="R139" s="233"/>
    </row>
    <row r="140" spans="9:18" ht="15" customHeight="1" x14ac:dyDescent="0.3">
      <c r="I140" s="233"/>
      <c r="J140" s="233"/>
      <c r="K140" s="233"/>
      <c r="L140" s="237"/>
      <c r="M140" s="233"/>
      <c r="N140" s="233"/>
      <c r="O140" s="233"/>
      <c r="P140" s="233"/>
      <c r="Q140" s="235"/>
      <c r="R140" s="233"/>
    </row>
    <row r="141" spans="9:18" ht="15" customHeight="1" x14ac:dyDescent="0.3">
      <c r="I141" s="233"/>
      <c r="J141" s="233"/>
      <c r="K141" s="234"/>
      <c r="L141" s="233"/>
      <c r="M141" s="233"/>
      <c r="N141" s="233"/>
      <c r="O141" s="233"/>
      <c r="P141" s="233"/>
      <c r="Q141" s="235"/>
      <c r="R141" s="233"/>
    </row>
    <row r="142" spans="9:18" ht="15" customHeight="1" x14ac:dyDescent="0.3">
      <c r="I142" s="233"/>
      <c r="J142" s="233"/>
      <c r="K142" s="234"/>
      <c r="L142" s="233"/>
      <c r="M142" s="233"/>
      <c r="N142" s="233"/>
      <c r="O142" s="233"/>
      <c r="P142" s="233"/>
      <c r="Q142" s="235"/>
      <c r="R142" s="233"/>
    </row>
    <row r="143" spans="9:18" ht="15" customHeight="1" x14ac:dyDescent="0.3">
      <c r="I143" s="233"/>
      <c r="J143" s="233"/>
      <c r="K143" s="234"/>
      <c r="L143" s="233"/>
      <c r="M143" s="233"/>
      <c r="N143" s="233"/>
      <c r="O143" s="233"/>
      <c r="P143" s="233"/>
      <c r="Q143" s="235"/>
      <c r="R143" s="233"/>
    </row>
    <row r="144" spans="9:18" ht="15" customHeight="1" x14ac:dyDescent="0.3">
      <c r="I144" s="233"/>
      <c r="J144" s="233"/>
      <c r="K144" s="234"/>
      <c r="L144" s="233"/>
      <c r="M144" s="233"/>
      <c r="N144" s="233"/>
      <c r="O144" s="233"/>
      <c r="P144" s="233"/>
      <c r="Q144" s="235"/>
      <c r="R144" s="233"/>
    </row>
    <row r="145" spans="9:18" ht="15" customHeight="1" x14ac:dyDescent="0.3">
      <c r="I145" s="233"/>
      <c r="J145" s="233"/>
      <c r="K145" s="234"/>
      <c r="L145" s="233"/>
      <c r="M145" s="233"/>
      <c r="N145" s="233"/>
      <c r="O145" s="233"/>
      <c r="P145" s="233"/>
      <c r="Q145" s="235"/>
      <c r="R145" s="233"/>
    </row>
  </sheetData>
  <sheetProtection algorithmName="SHA-512" hashValue="8Yin+oGg4Y6poo/0BSB+o9auh4XSdlfc2k6+Eif0oUSM3odQqs0EhT5G57BKzx78SlXTb65SNRiFSO9UCEqWNg==" saltValue="yzUxSISeietPXkP+QxjHsA==" spinCount="100000" sheet="1" objects="1" scenarios="1" selectLockedCells="1" selectUnlockedCells="1"/>
  <mergeCells count="8">
    <mergeCell ref="A31:A34"/>
    <mergeCell ref="A35:A38"/>
    <mergeCell ref="A7:A10"/>
    <mergeCell ref="A11:A14"/>
    <mergeCell ref="A15:A18"/>
    <mergeCell ref="A19:A22"/>
    <mergeCell ref="A23:A26"/>
    <mergeCell ref="A27:A30"/>
  </mergeCells>
  <conditionalFormatting sqref="N9">
    <cfRule type="expression" dxfId="0" priority="4">
      <formula>$N$8=""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</vt:i4>
      </vt:variant>
    </vt:vector>
  </HeadingPairs>
  <TitlesOfParts>
    <vt:vector size="26" baseType="lpstr">
      <vt:lpstr>Prediction Sheet</vt:lpstr>
      <vt:lpstr>Copyright</vt:lpstr>
      <vt:lpstr>Copyright-2</vt:lpstr>
      <vt:lpstr>Tournament</vt:lpstr>
      <vt:lpstr>Dummy Table</vt:lpstr>
      <vt:lpstr>Language</vt:lpstr>
      <vt:lpstr>Countries and Timezone</vt:lpstr>
      <vt:lpstr>Cities</vt:lpstr>
      <vt:lpstr>Countries</vt:lpstr>
      <vt:lpstr>GroupA</vt:lpstr>
      <vt:lpstr>GroupB</vt:lpstr>
      <vt:lpstr>GroupC</vt:lpstr>
      <vt:lpstr>GroupD</vt:lpstr>
      <vt:lpstr>GroupE</vt:lpstr>
      <vt:lpstr>GroupF</vt:lpstr>
      <vt:lpstr>GroupG</vt:lpstr>
      <vt:lpstr>GroupH</vt:lpstr>
      <vt:lpstr>KOGameRule</vt:lpstr>
      <vt:lpstr>Location</vt:lpstr>
      <vt:lpstr>PoolTeam</vt:lpstr>
      <vt:lpstr>'Prediction Sheet'!Print_Area</vt:lpstr>
      <vt:lpstr>Tournament!Print_Area</vt:lpstr>
      <vt:lpstr>Qual3</vt:lpstr>
      <vt:lpstr>QualifiedCountries</vt:lpstr>
      <vt:lpstr>Team</vt:lpstr>
      <vt:lpstr>Venues</vt:lpstr>
    </vt:vector>
  </TitlesOfParts>
  <Company>Exceltemplate.net</Company>
  <LinksUpToDate>false</LinksUpToDate>
  <SharedDoc>false</SharedDoc>
  <HyperlinkBase>http://exceltemplate.net/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 2016 Prediction Sheet</dc:title>
  <dc:creator>R. Musadya</dc:creator>
  <cp:keywords>euro 2016</cp:keywords>
  <cp:lastModifiedBy>IT</cp:lastModifiedBy>
  <cp:lastPrinted>2016-03-10T09:54:09Z</cp:lastPrinted>
  <dcterms:created xsi:type="dcterms:W3CDTF">2008-04-13T01:23:18Z</dcterms:created>
  <dcterms:modified xsi:type="dcterms:W3CDTF">2019-07-25T12:37:03Z</dcterms:modified>
  <cp:category>Sport Spreadsheet</cp:category>
</cp:coreProperties>
</file>